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drawings/drawing5.xml" ContentType="application/vnd.openxmlformats-officedocument.drawing+xml"/>
  <Override PartName="/xl/charts/chart19.xml" ContentType="application/vnd.openxmlformats-officedocument.drawingml.chart+xml"/>
  <Override PartName="/xl/charts/style5.xml" ContentType="application/vnd.ms-office.chartstyle+xml"/>
  <Override PartName="/xl/charts/colors5.xml" ContentType="application/vnd.ms-office.chartcolorstyle+xml"/>
  <Override PartName="/xl/charts/chart20.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6.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mc:AlternateContent xmlns:mc="http://schemas.openxmlformats.org/markup-compatibility/2006">
    <mc:Choice Requires="x15">
      <x15ac:absPath xmlns:x15ac="http://schemas.microsoft.com/office/spreadsheetml/2010/11/ac" url="Z:\F u E\9_Altri progetti\40_CCF_Corporate Carbon Footprint\4_IDM\6_Rechner für Südtiroler Betriebe\Endversion 23.10.2024\"/>
    </mc:Choice>
  </mc:AlternateContent>
  <xr:revisionPtr revIDLastSave="0" documentId="8_{7AC98BD4-6C40-4805-9B75-D9C415473EC3}" xr6:coauthVersionLast="47" xr6:coauthVersionMax="47" xr10:uidLastSave="{00000000-0000-0000-0000-000000000000}"/>
  <workbookProtection workbookAlgorithmName="SHA-512" workbookHashValue="Sdk8i9jAy+eMFt+ElW7N/CeScgiJXsy1ChpOpFutwObcemlGg24VAcH4Ne4nEFuDGZYfS25XBRGxVBXDczPBKQ==" workbookSaltValue="KiIADRMuMbiCSY4xwxw9hw==" workbookSpinCount="100000" lockStructure="1"/>
  <bookViews>
    <workbookView xWindow="-120" yWindow="-120" windowWidth="29040" windowHeight="15840" tabRatio="641" xr2:uid="{0CC278B2-6E79-4A47-99F6-F16248099621}"/>
  </bookViews>
  <sheets>
    <sheet name="Startseite" sheetId="3" r:id="rId1"/>
    <sheet name="Dateneingabe 2024" sheetId="1" r:id="rId2"/>
    <sheet name="Ergebnis 2024" sheetId="4" r:id="rId3"/>
    <sheet name="Dateneingabe 2025" sheetId="13" r:id="rId4"/>
    <sheet name="Ergebnis 2025" sheetId="18" r:id="rId5"/>
    <sheet name="Dateneingabe 2026" sheetId="14" r:id="rId6"/>
    <sheet name="-" sheetId="2" state="hidden" r:id="rId7"/>
    <sheet name="Ergebnis 2026" sheetId="19" r:id="rId8"/>
    <sheet name="Ergebnisse im Verlauf" sheetId="17" r:id="rId9"/>
    <sheet name="Berechnungstool Strommix" sheetId="8" r:id="rId10"/>
    <sheet name="Emissionsfaktoren" sheetId="6" r:id="rId11"/>
    <sheet name="Fernwärme in Südtirol" sheetId="5" r:id="rId12"/>
    <sheet name="EF Kältemittel IT" sheetId="10" r:id="rId13"/>
    <sheet name="EF Kältemittel CH" sheetId="7" state="hidden" r:id="rId14"/>
    <sheet name="andere" sheetId="9" state="hidden"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4" i="13" l="1"/>
  <c r="B16" i="18"/>
  <c r="S39" i="18"/>
  <c r="C16" i="17"/>
  <c r="E56" i="14"/>
  <c r="E56" i="13"/>
  <c r="E56" i="1"/>
  <c r="E126" i="14"/>
  <c r="C147" i="14" s="1"/>
  <c r="B16" i="19" s="1"/>
  <c r="S39" i="19" s="1"/>
  <c r="E125" i="14"/>
  <c r="M124" i="14"/>
  <c r="K124" i="14"/>
  <c r="D124" i="14" s="1"/>
  <c r="E119" i="14"/>
  <c r="C145" i="14" s="1"/>
  <c r="B14" i="19" s="1"/>
  <c r="S26" i="19" s="1"/>
  <c r="D119" i="14"/>
  <c r="E117" i="14"/>
  <c r="C144" i="14" s="1"/>
  <c r="E115" i="14"/>
  <c r="C143" i="14" s="1"/>
  <c r="D12" i="17" s="1"/>
  <c r="D115" i="14"/>
  <c r="E106" i="14"/>
  <c r="E104" i="14"/>
  <c r="D104" i="14"/>
  <c r="E103" i="14"/>
  <c r="D103" i="14"/>
  <c r="E102" i="14"/>
  <c r="D102" i="14"/>
  <c r="E101" i="14"/>
  <c r="D101" i="14"/>
  <c r="E100" i="14"/>
  <c r="D100" i="14"/>
  <c r="E99" i="14"/>
  <c r="D99" i="14"/>
  <c r="E98" i="14"/>
  <c r="D98" i="14"/>
  <c r="E97" i="14"/>
  <c r="D97" i="14"/>
  <c r="E96" i="14"/>
  <c r="D96" i="14"/>
  <c r="K95" i="14"/>
  <c r="E95" i="14"/>
  <c r="D95" i="14"/>
  <c r="K94" i="14"/>
  <c r="E94" i="14"/>
  <c r="D94" i="14"/>
  <c r="K93"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2" i="14"/>
  <c r="E61" i="14"/>
  <c r="E60" i="14"/>
  <c r="E58" i="14"/>
  <c r="D56" i="14"/>
  <c r="D55" i="14"/>
  <c r="E55" i="14" s="1"/>
  <c r="D54" i="14"/>
  <c r="E54" i="14" s="1"/>
  <c r="D53" i="14"/>
  <c r="E53" i="14" s="1"/>
  <c r="D52" i="14"/>
  <c r="E52" i="14" s="1"/>
  <c r="D51" i="14"/>
  <c r="E51" i="14" s="1"/>
  <c r="E50" i="14"/>
  <c r="D50" i="14"/>
  <c r="D49" i="14"/>
  <c r="E49" i="14" s="1"/>
  <c r="D48" i="14"/>
  <c r="E48" i="14" s="1"/>
  <c r="D47" i="14"/>
  <c r="E47" i="14" s="1"/>
  <c r="E42" i="14"/>
  <c r="E41" i="14"/>
  <c r="K40" i="14"/>
  <c r="E40" i="14" s="1"/>
  <c r="K39" i="14"/>
  <c r="E39" i="14"/>
  <c r="D39" i="14"/>
  <c r="K38" i="14"/>
  <c r="E38" i="14" s="1"/>
  <c r="E33" i="14"/>
  <c r="E32" i="14"/>
  <c r="E31" i="14"/>
  <c r="L29" i="14"/>
  <c r="K29" i="14"/>
  <c r="E29" i="14" s="1"/>
  <c r="L28" i="14"/>
  <c r="K28" i="14"/>
  <c r="E28" i="14" s="1"/>
  <c r="D28" i="14"/>
  <c r="L27" i="14"/>
  <c r="K27" i="14"/>
  <c r="D27" i="14" s="1"/>
  <c r="E27" i="14"/>
  <c r="L26" i="14"/>
  <c r="K26" i="14"/>
  <c r="E26" i="14" s="1"/>
  <c r="L25" i="14"/>
  <c r="K25" i="14"/>
  <c r="D25" i="14" s="1"/>
  <c r="E25" i="14"/>
  <c r="L24" i="14"/>
  <c r="K24" i="14"/>
  <c r="E24" i="14" s="1"/>
  <c r="L23" i="14"/>
  <c r="K23" i="14"/>
  <c r="D23" i="14" s="1"/>
  <c r="E23" i="14"/>
  <c r="L22" i="14"/>
  <c r="K22" i="14"/>
  <c r="E22" i="14" s="1"/>
  <c r="L21" i="14"/>
  <c r="K21" i="14"/>
  <c r="D21" i="14" s="1"/>
  <c r="E21" i="14"/>
  <c r="L20" i="14"/>
  <c r="K20" i="14"/>
  <c r="E20" i="14" s="1"/>
  <c r="L19" i="14"/>
  <c r="K19" i="14"/>
  <c r="D19" i="14" s="1"/>
  <c r="E19" i="14"/>
  <c r="E126" i="13"/>
  <c r="C147" i="13" s="1"/>
  <c r="E125" i="13"/>
  <c r="M124" i="13"/>
  <c r="K124" i="13"/>
  <c r="E124" i="13"/>
  <c r="D124" i="13"/>
  <c r="E119" i="13"/>
  <c r="C145" i="13" s="1"/>
  <c r="B14" i="18" s="1"/>
  <c r="S37" i="18" s="1"/>
  <c r="D119" i="13"/>
  <c r="E117" i="13"/>
  <c r="E115" i="13"/>
  <c r="C143" i="13" s="1"/>
  <c r="B12" i="18" s="1"/>
  <c r="Q25" i="18" s="1"/>
  <c r="D115" i="13"/>
  <c r="E106" i="13"/>
  <c r="E104" i="13"/>
  <c r="D104" i="13"/>
  <c r="E103" i="13"/>
  <c r="D103" i="13"/>
  <c r="E102" i="13"/>
  <c r="D102" i="13"/>
  <c r="E101" i="13"/>
  <c r="D101" i="13"/>
  <c r="E100" i="13"/>
  <c r="D100" i="13"/>
  <c r="E99" i="13"/>
  <c r="D99" i="13"/>
  <c r="E98" i="13"/>
  <c r="D98" i="13"/>
  <c r="E97" i="13"/>
  <c r="D97" i="13"/>
  <c r="E96" i="13"/>
  <c r="D96" i="13"/>
  <c r="K95" i="13"/>
  <c r="E95" i="13"/>
  <c r="D95" i="13"/>
  <c r="K94" i="13"/>
  <c r="E94" i="13"/>
  <c r="D94" i="13"/>
  <c r="K93" i="13"/>
  <c r="E93" i="13"/>
  <c r="D93" i="13"/>
  <c r="E92" i="13"/>
  <c r="D92" i="13"/>
  <c r="E91" i="13"/>
  <c r="D91" i="13"/>
  <c r="E90" i="13"/>
  <c r="D90" i="13"/>
  <c r="E89" i="13"/>
  <c r="D89" i="13"/>
  <c r="E88" i="13"/>
  <c r="D88" i="13"/>
  <c r="E87" i="13"/>
  <c r="D87" i="13"/>
  <c r="E86" i="13"/>
  <c r="D86" i="13"/>
  <c r="E85" i="13"/>
  <c r="D85" i="13"/>
  <c r="E84" i="13"/>
  <c r="D84" i="13"/>
  <c r="E83" i="13"/>
  <c r="D83" i="13"/>
  <c r="E82" i="13"/>
  <c r="D82" i="13"/>
  <c r="E81" i="13"/>
  <c r="D81" i="13"/>
  <c r="E80" i="13"/>
  <c r="D80" i="13"/>
  <c r="E79" i="13"/>
  <c r="D79" i="13"/>
  <c r="E78" i="13"/>
  <c r="D78" i="13"/>
  <c r="E77" i="13"/>
  <c r="D77" i="13"/>
  <c r="E76" i="13"/>
  <c r="D76" i="13"/>
  <c r="E75" i="13"/>
  <c r="D75" i="13"/>
  <c r="E74" i="13"/>
  <c r="D74" i="13"/>
  <c r="E73" i="13"/>
  <c r="D73" i="13"/>
  <c r="E72" i="13"/>
  <c r="D72" i="13"/>
  <c r="E71" i="13"/>
  <c r="D71" i="13"/>
  <c r="E70" i="13"/>
  <c r="D70" i="13"/>
  <c r="E69" i="13"/>
  <c r="D69" i="13"/>
  <c r="E68" i="13"/>
  <c r="D68" i="13"/>
  <c r="E67" i="13"/>
  <c r="D67" i="13"/>
  <c r="E66" i="13"/>
  <c r="D66" i="13"/>
  <c r="E62" i="13"/>
  <c r="E61" i="13"/>
  <c r="E60" i="13"/>
  <c r="E58" i="13"/>
  <c r="D56" i="13"/>
  <c r="D55" i="13"/>
  <c r="E55" i="13" s="1"/>
  <c r="E54" i="13"/>
  <c r="D54" i="13"/>
  <c r="D53" i="13"/>
  <c r="E53" i="13" s="1"/>
  <c r="D52" i="13"/>
  <c r="E52" i="13" s="1"/>
  <c r="D51" i="13"/>
  <c r="E51" i="13" s="1"/>
  <c r="E50" i="13"/>
  <c r="D50" i="13"/>
  <c r="D49" i="13"/>
  <c r="E49" i="13" s="1"/>
  <c r="D48" i="13"/>
  <c r="E48" i="13" s="1"/>
  <c r="D47" i="13"/>
  <c r="E47" i="13" s="1"/>
  <c r="E42" i="13"/>
  <c r="E41" i="13"/>
  <c r="K40" i="13"/>
  <c r="E40" i="13" s="1"/>
  <c r="K39" i="13"/>
  <c r="E39" i="13" s="1"/>
  <c r="D39" i="13"/>
  <c r="K38" i="13"/>
  <c r="E38" i="13" s="1"/>
  <c r="E33" i="13"/>
  <c r="E32" i="13"/>
  <c r="E31" i="13"/>
  <c r="L29" i="13"/>
  <c r="K29" i="13"/>
  <c r="D29" i="13" s="1"/>
  <c r="E29" i="13"/>
  <c r="L28" i="13"/>
  <c r="K28" i="13"/>
  <c r="E28" i="13" s="1"/>
  <c r="L27" i="13"/>
  <c r="K27" i="13"/>
  <c r="D27" i="13" s="1"/>
  <c r="E27" i="13"/>
  <c r="L26" i="13"/>
  <c r="K26" i="13"/>
  <c r="E26" i="13" s="1"/>
  <c r="L25" i="13"/>
  <c r="K25" i="13"/>
  <c r="E25" i="13" s="1"/>
  <c r="L24" i="13"/>
  <c r="K24" i="13"/>
  <c r="E24" i="13" s="1"/>
  <c r="L23" i="13"/>
  <c r="K23" i="13"/>
  <c r="D23" i="13" s="1"/>
  <c r="E23" i="13"/>
  <c r="L22" i="13"/>
  <c r="K22" i="13"/>
  <c r="E22" i="13" s="1"/>
  <c r="L21" i="13"/>
  <c r="K21" i="13"/>
  <c r="D21" i="13" s="1"/>
  <c r="E21" i="13"/>
  <c r="L20" i="13"/>
  <c r="K20" i="13"/>
  <c r="E20" i="13" s="1"/>
  <c r="L19" i="13"/>
  <c r="K19" i="13"/>
  <c r="D19" i="13" s="1"/>
  <c r="E19" i="13"/>
  <c r="M124" i="1"/>
  <c r="E125" i="1"/>
  <c r="E126" i="1"/>
  <c r="E106" i="1"/>
  <c r="D54" i="1"/>
  <c r="E54" i="1" s="1"/>
  <c r="D55" i="1"/>
  <c r="E55" i="1" s="1"/>
  <c r="D56" i="1"/>
  <c r="E61" i="1"/>
  <c r="E62" i="1"/>
  <c r="E60" i="1"/>
  <c r="E42" i="1"/>
  <c r="E33" i="1"/>
  <c r="E32" i="1"/>
  <c r="E31" i="1"/>
  <c r="K29" i="1"/>
  <c r="K28" i="1"/>
  <c r="K27" i="1"/>
  <c r="K26" i="1"/>
  <c r="K25" i="1"/>
  <c r="D25" i="1" s="1"/>
  <c r="K22" i="1"/>
  <c r="K20" i="1"/>
  <c r="L24" i="1"/>
  <c r="K24" i="1"/>
  <c r="D24" i="1" s="1"/>
  <c r="K39" i="1"/>
  <c r="K40" i="1"/>
  <c r="K38" i="1"/>
  <c r="D16" i="17" l="1"/>
  <c r="D14" i="17"/>
  <c r="B13" i="19"/>
  <c r="S25" i="19" s="1"/>
  <c r="D13" i="17"/>
  <c r="B12" i="19"/>
  <c r="Q25" i="19" s="1"/>
  <c r="C13" i="17"/>
  <c r="C14" i="17"/>
  <c r="B13" i="18"/>
  <c r="S25" i="18" s="1"/>
  <c r="C12" i="17"/>
  <c r="E124" i="14"/>
  <c r="C146" i="14" s="1"/>
  <c r="C141" i="14" s="1"/>
  <c r="Q28" i="19"/>
  <c r="S37" i="19"/>
  <c r="Q26" i="19"/>
  <c r="S28" i="19"/>
  <c r="Q26" i="18"/>
  <c r="S26" i="18"/>
  <c r="S36" i="18"/>
  <c r="Q28" i="18"/>
  <c r="S28" i="18"/>
  <c r="D38" i="13"/>
  <c r="C146" i="13"/>
  <c r="C142" i="13" s="1"/>
  <c r="C138" i="14"/>
  <c r="C139" i="14"/>
  <c r="C137" i="14"/>
  <c r="D20" i="14"/>
  <c r="D22" i="14"/>
  <c r="D24" i="14"/>
  <c r="D26" i="14"/>
  <c r="D40" i="14"/>
  <c r="D38" i="14"/>
  <c r="D29" i="14"/>
  <c r="C138" i="13"/>
  <c r="C139" i="13"/>
  <c r="C137" i="13"/>
  <c r="D20" i="13"/>
  <c r="D22" i="13"/>
  <c r="D24" i="13"/>
  <c r="D26" i="13"/>
  <c r="D28" i="13"/>
  <c r="D40" i="13"/>
  <c r="D25" i="13"/>
  <c r="E25" i="1"/>
  <c r="E24" i="1"/>
  <c r="C147" i="1"/>
  <c r="E117" i="1"/>
  <c r="E119" i="1"/>
  <c r="C145" i="1" s="1"/>
  <c r="E115" i="1"/>
  <c r="C143" i="1" s="1"/>
  <c r="D119" i="1"/>
  <c r="K124" i="1"/>
  <c r="D124" i="1" s="1"/>
  <c r="B24" i="6"/>
  <c r="B16" i="17" l="1"/>
  <c r="S36" i="19"/>
  <c r="B6" i="19"/>
  <c r="D6" i="17"/>
  <c r="B7" i="19"/>
  <c r="D7" i="17"/>
  <c r="B5" i="19"/>
  <c r="D5" i="17"/>
  <c r="C6" i="17"/>
  <c r="B6" i="18"/>
  <c r="B5" i="18"/>
  <c r="C5" i="17"/>
  <c r="C144" i="1"/>
  <c r="C142" i="14"/>
  <c r="B15" i="18"/>
  <c r="C15" i="17"/>
  <c r="B15" i="19"/>
  <c r="D15" i="17"/>
  <c r="B12" i="4"/>
  <c r="Q25" i="4" s="1"/>
  <c r="B12" i="17"/>
  <c r="C7" i="17"/>
  <c r="B7" i="18"/>
  <c r="B14" i="4"/>
  <c r="Q26" i="4" s="1"/>
  <c r="B14" i="17"/>
  <c r="C141" i="13"/>
  <c r="C136" i="13"/>
  <c r="C136" i="14"/>
  <c r="E124" i="1"/>
  <c r="C146" i="1" s="1"/>
  <c r="E58" i="1"/>
  <c r="B15" i="17" l="1"/>
  <c r="B17" i="17" s="1"/>
  <c r="B13" i="4"/>
  <c r="S25" i="4" s="1"/>
  <c r="S23" i="19"/>
  <c r="S34" i="19"/>
  <c r="Q23" i="19"/>
  <c r="S24" i="19"/>
  <c r="Q24" i="19"/>
  <c r="S35" i="19"/>
  <c r="D8" i="17"/>
  <c r="S13" i="17" s="1"/>
  <c r="S33" i="19"/>
  <c r="B8" i="19"/>
  <c r="Q22" i="19"/>
  <c r="S22" i="19"/>
  <c r="S23" i="18"/>
  <c r="S34" i="18"/>
  <c r="Q23" i="18"/>
  <c r="C8" i="17"/>
  <c r="S12" i="17" s="1"/>
  <c r="S33" i="18"/>
  <c r="S22" i="18"/>
  <c r="Q22" i="18"/>
  <c r="B13" i="17"/>
  <c r="S36" i="4"/>
  <c r="C17" i="17"/>
  <c r="T5" i="17" s="1"/>
  <c r="C18" i="17"/>
  <c r="T12" i="17" s="1"/>
  <c r="S38" i="18"/>
  <c r="Q27" i="18"/>
  <c r="B17" i="18"/>
  <c r="S27" i="18"/>
  <c r="B18" i="18"/>
  <c r="D17" i="17"/>
  <c r="D18" i="17"/>
  <c r="T13" i="17" s="1"/>
  <c r="S38" i="19"/>
  <c r="S27" i="19"/>
  <c r="B18" i="19"/>
  <c r="B17" i="19"/>
  <c r="Q27" i="19"/>
  <c r="S24" i="18"/>
  <c r="B8" i="18"/>
  <c r="Q24" i="18"/>
  <c r="S35" i="18"/>
  <c r="S37" i="4"/>
  <c r="S26" i="4"/>
  <c r="K95" i="1"/>
  <c r="K94" i="1"/>
  <c r="K93"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42" i="6"/>
  <c r="D43" i="6"/>
  <c r="D32" i="6"/>
  <c r="D38" i="6"/>
  <c r="L29" i="1"/>
  <c r="L28" i="1"/>
  <c r="L27" i="1"/>
  <c r="L26" i="1"/>
  <c r="L25" i="1"/>
  <c r="L23" i="1"/>
  <c r="L22" i="1"/>
  <c r="L21" i="1"/>
  <c r="L20" i="1"/>
  <c r="L19" i="1"/>
  <c r="E29" i="1"/>
  <c r="B18" i="17" l="1"/>
  <c r="T11" i="17" s="1"/>
  <c r="S6" i="17"/>
  <c r="Q33" i="19"/>
  <c r="Q5" i="19"/>
  <c r="Q4" i="19"/>
  <c r="Q15" i="19"/>
  <c r="Q18" i="19"/>
  <c r="S5" i="17"/>
  <c r="T6" i="17"/>
  <c r="D22" i="17"/>
  <c r="D23" i="17"/>
  <c r="R18" i="18"/>
  <c r="R5" i="18"/>
  <c r="C22" i="17"/>
  <c r="B22" i="19"/>
  <c r="B23" i="19"/>
  <c r="R4" i="19"/>
  <c r="Q36" i="19"/>
  <c r="R15" i="19"/>
  <c r="R4" i="18"/>
  <c r="Q36" i="18"/>
  <c r="R15" i="18"/>
  <c r="C23" i="17"/>
  <c r="R5" i="19"/>
  <c r="R18" i="19"/>
  <c r="B23" i="18"/>
  <c r="B22" i="18"/>
  <c r="Q5" i="18"/>
  <c r="Q15" i="18"/>
  <c r="Q33" i="18"/>
  <c r="Q18" i="18"/>
  <c r="Q4" i="18"/>
  <c r="T4" i="17"/>
  <c r="B15" i="4"/>
  <c r="S27" i="4" s="1"/>
  <c r="D29" i="1"/>
  <c r="E28" i="1"/>
  <c r="B16" i="4"/>
  <c r="D115" i="1"/>
  <c r="D48" i="1"/>
  <c r="E48" i="1" s="1"/>
  <c r="D49" i="1"/>
  <c r="E49" i="1" s="1"/>
  <c r="D50" i="1"/>
  <c r="E50" i="1" s="1"/>
  <c r="D51" i="1"/>
  <c r="E51" i="1" s="1"/>
  <c r="D52" i="1"/>
  <c r="E52" i="1" s="1"/>
  <c r="D53" i="1"/>
  <c r="E53" i="1" s="1"/>
  <c r="D47" i="1"/>
  <c r="E47" i="1" s="1"/>
  <c r="D11" i="8"/>
  <c r="D7" i="8"/>
  <c r="D8" i="8"/>
  <c r="D9" i="8"/>
  <c r="D10" i="8"/>
  <c r="D6" i="8"/>
  <c r="G11" i="8"/>
  <c r="H11" i="8" s="1"/>
  <c r="H7" i="8"/>
  <c r="H8" i="8"/>
  <c r="H9" i="8"/>
  <c r="H10" i="8"/>
  <c r="H6" i="8"/>
  <c r="E27" i="1"/>
  <c r="D26" i="1"/>
  <c r="K23" i="1"/>
  <c r="D23" i="1" s="1"/>
  <c r="D22" i="1"/>
  <c r="K21" i="1"/>
  <c r="D21" i="1" s="1"/>
  <c r="E20" i="1"/>
  <c r="K19" i="1"/>
  <c r="E19" i="1" s="1"/>
  <c r="D28" i="1"/>
  <c r="E41" i="1"/>
  <c r="E39" i="1"/>
  <c r="E40" i="1"/>
  <c r="E66" i="1"/>
  <c r="D38" i="1"/>
  <c r="C13" i="8"/>
  <c r="S39" i="4" l="1"/>
  <c r="S28" i="4"/>
  <c r="Q27" i="4"/>
  <c r="S38" i="4"/>
  <c r="D27" i="1"/>
  <c r="C141" i="1"/>
  <c r="C142" i="1"/>
  <c r="B18" i="4"/>
  <c r="Q28" i="4"/>
  <c r="E26" i="1"/>
  <c r="D40" i="1"/>
  <c r="E23" i="1"/>
  <c r="E22" i="1"/>
  <c r="E21" i="1"/>
  <c r="D20" i="1"/>
  <c r="D16" i="8"/>
  <c r="C138" i="1" s="1"/>
  <c r="E38" i="1"/>
  <c r="C139" i="1" s="1"/>
  <c r="D39" i="1"/>
  <c r="D19" i="1"/>
  <c r="D66" i="1"/>
  <c r="R5" i="4" l="1"/>
  <c r="R18" i="4"/>
  <c r="B6" i="4"/>
  <c r="Q23" i="4" s="1"/>
  <c r="B6" i="17"/>
  <c r="B7" i="4"/>
  <c r="B7" i="17"/>
  <c r="C137" i="1"/>
  <c r="B17" i="4"/>
  <c r="Q36" i="4" l="1"/>
  <c r="S34" i="4"/>
  <c r="S23" i="4"/>
  <c r="S35" i="4"/>
  <c r="S24" i="4"/>
  <c r="Q24" i="4"/>
  <c r="C136" i="1"/>
  <c r="B5" i="17"/>
  <c r="B8" i="17" s="1"/>
  <c r="B5" i="4"/>
  <c r="S22" i="4" s="1"/>
  <c r="R15" i="4"/>
  <c r="R4" i="4"/>
  <c r="S11" i="17" l="1"/>
  <c r="S4" i="17"/>
  <c r="B23" i="17"/>
  <c r="B22" i="17"/>
  <c r="Q22" i="4"/>
  <c r="S33" i="4"/>
  <c r="B8" i="4"/>
  <c r="Q18" i="4" l="1"/>
  <c r="B22" i="4"/>
  <c r="Q5" i="4"/>
  <c r="Q15" i="4"/>
  <c r="Q4" i="4"/>
  <c r="B23" i="4"/>
  <c r="Q33" i="4"/>
</calcChain>
</file>

<file path=xl/sharedStrings.xml><?xml version="1.0" encoding="utf-8"?>
<sst xmlns="http://schemas.openxmlformats.org/spreadsheetml/2006/main" count="1750" uniqueCount="319">
  <si>
    <t>Treibhausgasrechner für Südtiroler Unternehmen</t>
  </si>
  <si>
    <t>Version 1 (23.10.2024)</t>
  </si>
  <si>
    <t>Allgemeines</t>
  </si>
  <si>
    <t>Die Treibhausgasbilanzierung gewinnt bei Unternehmen zunehmend an Bedeutung. Daher ist es ratsam, relevante Daten systematisch und jährlich zu erfassen. Dieser Datenerfassungsbogen soll Ihnen dabei helfen, die wesentlichen Daten zu identifizieren und zu erfassen, um die Berechnung optimal vorzubereiten. Eine präzise und umfassende Datenerfassung ist entscheidend für eine erfolgreiche THG-Bilanzierung.</t>
  </si>
  <si>
    <t>Wir empfehlen Ihnen, eine vollständige Erfassung vorzunehmen, auch wenn für manche Energieträger möglicherweise noch keine kostenlosen Emissionsfaktoren verfügbar sind und diese daher eventuell noch nicht berücksichtigt werden können. In diesem Fall ist es besonders wichtig, die Sorgfaltspflicht jedes Unternehmens zu wahren</t>
  </si>
  <si>
    <t xml:space="preserve"> Scope 1</t>
  </si>
  <si>
    <t>Scope 1 umfasst alle Energieträger, die Sie direkt vor Ort in Ihrem Unternehmen nutzen. Wir haben diese in "Stationäre Energieträger" und "Mobile Energieträger" unterteilt. Erstere beinhalten jene Energieträger, die Sie zum Heizen von Gebäuden sowie zum Betreiben von Maschinen und Prozessen verwenden. "Mobile Energieträger" betreffen Ihren Fuhrpark. Transporte durch externe Unternehmen sowie Mitarbeiteranfahrten werden hier nicht angegeben, da sie beide bei Scope 3 erfasst werden.</t>
  </si>
  <si>
    <t>"Kältemittel" und "Flüchtige Gase" werden ebenfalls bei Scope 1 erfasst. Kältemittel sind zum Beispiel Fluorchlorkohlenwasserstoffe (FCKW), teilfluorierte Kohlenwasserstoffe (HFKW), Ammoniak (NH₃), Kohlendioxid (CO₂) und Propan (R290). Geben Sie hier nur die Menge an, die durch einen Service im Erfassungszeitraum nachgefüllt wurde.</t>
  </si>
  <si>
    <t>Scope 2</t>
  </si>
  <si>
    <t>Scope 2 umfasst die eingekaufte Energie, deren Herstellungsemissionen nicht bei Ihrem Unternehmen anfallen. Dazu gehören typischerweise Strom sowie Fernwärme bzw. Fernkälte. "Grüner Strom" kann bei der Datenerfassung geltend gemacht werden. Bitte überprüfen Sie das Zertifikat Ihres Stromlieferanten auf "100 % Strom aus erneuerbaren Energiequellen". Wenn Sie Ihr eigenes E-Auto extern geladen haben (nicht in der Gesamtstromrechnung enthalten), geben Sie dies bitte gesondert an</t>
  </si>
  <si>
    <t xml:space="preserve">Allgemeine Angaben </t>
  </si>
  <si>
    <t>Erklärungen</t>
  </si>
  <si>
    <t>Berechnung</t>
  </si>
  <si>
    <t xml:space="preserve">Unternehmen </t>
  </si>
  <si>
    <t>Produkt-, Dienstleistungsart</t>
  </si>
  <si>
    <t>Anzahl Standorte (konsolidierte Gruppe)</t>
  </si>
  <si>
    <t>Anzahl Mitarbeiter</t>
  </si>
  <si>
    <t>Nettoeinnahmen (in Euro)</t>
  </si>
  <si>
    <t>Bezugszeitraum (Kalenderjahr, Geschäftsjahr)</t>
  </si>
  <si>
    <t>Datum der Datenerfassung</t>
  </si>
  <si>
    <t>Scope 1</t>
  </si>
  <si>
    <t>Einheit</t>
  </si>
  <si>
    <t xml:space="preserve">Bitte immer Einheit angeben. Es können verschiedene Einheiten ausgewählt werden. </t>
  </si>
  <si>
    <t>Stationäre Energieträger (Gebäude und Anlagen)</t>
  </si>
  <si>
    <t>Bezeichnung des Brennstoffes</t>
  </si>
  <si>
    <t>Menge</t>
  </si>
  <si>
    <t>Emissionsfaktor [kg CO2e/Einheit]</t>
  </si>
  <si>
    <t>Emissionen [kg CO2e]</t>
  </si>
  <si>
    <t>Quelle</t>
  </si>
  <si>
    <t>Wo haben sie die Zahlen entnommen? Als Beispiel: Rechnung, Verbrauchszähler, Buchhaltung oder Schätzung</t>
  </si>
  <si>
    <t>Emissionsfaktor</t>
  </si>
  <si>
    <t>Erdgas</t>
  </si>
  <si>
    <t>m3</t>
  </si>
  <si>
    <t>siehe Tabellenblatt Emissionsfaktoren</t>
  </si>
  <si>
    <t>Flüssiggas</t>
  </si>
  <si>
    <t>kg</t>
  </si>
  <si>
    <t>Propan</t>
  </si>
  <si>
    <t>Heizöl</t>
  </si>
  <si>
    <t>kWh</t>
  </si>
  <si>
    <t>Biomethan (Biogas)</t>
  </si>
  <si>
    <t>Bioöl</t>
  </si>
  <si>
    <t>Brennholz</t>
  </si>
  <si>
    <t>Holzpellets</t>
  </si>
  <si>
    <t>Hackschnitzel</t>
  </si>
  <si>
    <t>SRm</t>
  </si>
  <si>
    <t>Grauer Wasserstoff (aus fossilen Quellen)</t>
  </si>
  <si>
    <t>Grüner Wasserstoff (aus 100% grünem Strom)</t>
  </si>
  <si>
    <r>
      <t xml:space="preserve">Weitere: </t>
    </r>
    <r>
      <rPr>
        <i/>
        <sz val="11"/>
        <color theme="1"/>
        <rFont val="Aptos Narrow"/>
        <family val="2"/>
        <scheme val="minor"/>
      </rPr>
      <t>bitte Details eingeben</t>
    </r>
  </si>
  <si>
    <t xml:space="preserve"> Beschreibung, Einheit, Verbrauchsmenge und spezifischen Emissionsfaktor eingeben</t>
  </si>
  <si>
    <t>Kältemittel / flüchtige Gase</t>
  </si>
  <si>
    <t>Bezeichnung des Kältemittels/flüchtigen Gases</t>
  </si>
  <si>
    <t>Emissionsfaktor [kg CO2e/kg]</t>
  </si>
  <si>
    <t>Menge Gase</t>
  </si>
  <si>
    <r>
      <t xml:space="preserve">Beispiel R-290 oder R409A. Nur die Menge die durch eine Service nachgefüllt wurde angeben (entspricht unkontrollierter Leckage).
</t>
    </r>
    <r>
      <rPr>
        <b/>
        <sz val="11"/>
        <color theme="1"/>
        <rFont val="Aptos Narrow"/>
        <family val="2"/>
        <scheme val="minor"/>
      </rPr>
      <t>Ab 2025 sind Kältemittel mit einem Emissionsfaktor (GWP) &gt;750 verboten. Bestehende Anlagen dürfen weiter betrieben, aber nicht mehr nachgefüllt werden.</t>
    </r>
  </si>
  <si>
    <t>bitte Kältemittel auswählen</t>
  </si>
  <si>
    <t>kg CO2/kg</t>
  </si>
  <si>
    <t>Quelle: Bundesamt für Umwelt BAFU - Übersicht über die wichtigsten Kältemittel 2020
Abteilung Luftreinhaltung und Chemikalien</t>
  </si>
  <si>
    <t>Test</t>
  </si>
  <si>
    <t>Mobile Energieträger (Fuhrpark)</t>
  </si>
  <si>
    <t>Fuhrpark</t>
  </si>
  <si>
    <t>Innerbetriebliche Fahrten mit betriebseigenen oder geleasten Fahrzeugen</t>
  </si>
  <si>
    <t>Menge Treibstoffe</t>
  </si>
  <si>
    <t>Benzin</t>
  </si>
  <si>
    <t>Liter</t>
  </si>
  <si>
    <t>Menge vs. Strecke</t>
  </si>
  <si>
    <t xml:space="preserve">Wenn möglich sowohl die Menge Treibstoff als auch zurückgelegte Kilometer angeben. Bei mehr als einem Fahrzeug pro Fahrzeugklasse die Summe der zurückgelegten Kilometer und Treibstoff angeben </t>
  </si>
  <si>
    <t>kg CO2e/l</t>
  </si>
  <si>
    <t>Gemis 5.1</t>
  </si>
  <si>
    <t>Diesel</t>
  </si>
  <si>
    <t>Biodiesel</t>
  </si>
  <si>
    <t xml:space="preserve">Kraftstoff-VO neu (gültig ab 2013), Umweltbundesamt.at
Umrechnung (https://secure.umweltbundesamt.at/co2mon/co2mon.html) </t>
  </si>
  <si>
    <t>Bioethanol</t>
  </si>
  <si>
    <t>Biomethan</t>
  </si>
  <si>
    <t>kg CO2e/kg</t>
  </si>
  <si>
    <t>Energiebericht Online - Energieinstitut Vorarlberg</t>
  </si>
  <si>
    <t>Erdgas (CNG)</t>
  </si>
  <si>
    <t>International Energy Agency (IEA) - CO2 Emissions from Fuel Combustion</t>
  </si>
  <si>
    <t>Autogas (LPG)</t>
  </si>
  <si>
    <t>Greenpeace Energy - Kurzstudie BLAUER WASSERSTOFF: PERSPEKTIVEN UND GRENZEN EINES NEUEN TECHNOLOGIEPFADES. https://green-planet-energy.de/fileadmin/docs/publikationen/Studien/blauer-wasserstoff-studie-2020.pdf</t>
  </si>
  <si>
    <t>Strom für Fahrzeuge (eigene Ladesäulen)</t>
  </si>
  <si>
    <t>Strom für eigene Fahrzeuge</t>
  </si>
  <si>
    <t>Nur ausfüllen, wenn betriebsintern über Ladesäulen / Wallboxen etc. geladen wird und die entsprechenden Verbrauchswerte dieser Geräte separat erfasst werden. Anderenfalls Erfassung durch den allgemeinen Stromverbrauch.</t>
  </si>
  <si>
    <t>kg CO2/kWh</t>
  </si>
  <si>
    <t>ISPRA, 2022</t>
  </si>
  <si>
    <t>Zertifizierter Ökostrom?</t>
  </si>
  <si>
    <t>nein</t>
  </si>
  <si>
    <t>Emissionsfaktor aus dem Liefervertrag</t>
  </si>
  <si>
    <t>Falls die Treibstoffmenge nicht oder unvollständig verfügbar ist, bitte Eingabe über die zurückgelegten Kilometer. ACHTUNG: Doppelzählungen vermeiden!</t>
  </si>
  <si>
    <t>Zurückgelegte Strecke</t>
  </si>
  <si>
    <t>Emissionsfaktor [kg CO2e/km]</t>
  </si>
  <si>
    <t>PKW - Benzin</t>
  </si>
  <si>
    <t>km</t>
  </si>
  <si>
    <t>CO2 2021 kg/km</t>
  </si>
  <si>
    <t>ISPRA</t>
  </si>
  <si>
    <t>Kleinwagen</t>
  </si>
  <si>
    <t>Mittelklasse</t>
  </si>
  <si>
    <t>Oberklasse/SUV</t>
  </si>
  <si>
    <t>PKW - Benzin Hybrid</t>
  </si>
  <si>
    <t>PKW - Benzin Plug-in Hybrid</t>
  </si>
  <si>
    <t>PKW - Diesel</t>
  </si>
  <si>
    <t>PKW - Diesel Plug-in Hybrid</t>
  </si>
  <si>
    <t>PKW - GPL Bifuel</t>
  </si>
  <si>
    <t>PKW - Methan Bifuel</t>
  </si>
  <si>
    <t>PKW - 100% elektrisch</t>
  </si>
  <si>
    <t>Energie Baden-Württemberg. Durchschnittlich 0,21 kWh/km. Multipliziert mit nationalem Strommix Italien</t>
  </si>
  <si>
    <t>ADAC. Annahme Verbrauch 0,14 kWh/km. Multipliziert mit nationalem Strommix Italien</t>
  </si>
  <si>
    <t>ADAC. Annahme Verbrauch 0,19 kWh/km. Multipliziert mit nationalem Strommix Italien</t>
  </si>
  <si>
    <t>ADAC. Annahme Verbrauch 0,24 kWh/km. Multipliziert mit nationalem Strommix Italien</t>
  </si>
  <si>
    <t>Sprinter (&lt;3,5 t) - Benzin</t>
  </si>
  <si>
    <t>Sprinter (&lt;3,5 t) - Diesel</t>
  </si>
  <si>
    <t>Lkw (3,5 - 7,5 t)</t>
  </si>
  <si>
    <t>Lkw (&gt;7,5t)</t>
  </si>
  <si>
    <t>Bus</t>
  </si>
  <si>
    <t>Bus - Hybrid</t>
  </si>
  <si>
    <t>Bus - Methan</t>
  </si>
  <si>
    <t>Kleinmotorrad</t>
  </si>
  <si>
    <t>Motorrad</t>
  </si>
  <si>
    <t>Strom</t>
  </si>
  <si>
    <t>Emissionsfaktor [kg CO2e/kWh]</t>
  </si>
  <si>
    <t>Menge Strom aus Netz</t>
  </si>
  <si>
    <t>Ökostrom</t>
  </si>
  <si>
    <t>Zertifizierter Ökostrom muss aus 100 % erneuerbaren Energiequellen erzeugt werden, bitte Strom-Mix beachten.</t>
  </si>
  <si>
    <t>Eigenerzeugter Strom aus erneuerbaren Quellen wird in der CO2 Bilanz nicht berücksichtigt.</t>
  </si>
  <si>
    <t>Strom für E-Mobilität (extern geladen)</t>
  </si>
  <si>
    <t>Zertifizierter Ökostrom</t>
  </si>
  <si>
    <t>Fernwärme oder -kälte</t>
  </si>
  <si>
    <t>bitte Fernheizwerk auswählen</t>
  </si>
  <si>
    <t>Fernwärme</t>
  </si>
  <si>
    <t xml:space="preserve">Für die Fernheizwerke aus der Liste sind die Emissionsfaktoren angegeben. Für alle weiteren müssen die Emissionsfaktoren direkt bei den Fernheizwerken angefragt werden. </t>
  </si>
  <si>
    <t>anderes Fernwärmewerk</t>
  </si>
  <si>
    <t>anderweitige Nah- oder Fernversorgung</t>
  </si>
  <si>
    <t>Ergebnis der Berechnung</t>
  </si>
  <si>
    <t>[tCO2e]</t>
  </si>
  <si>
    <t>Stationäre Energieträger</t>
  </si>
  <si>
    <t>[kg CO2e]</t>
  </si>
  <si>
    <t>Kältemittel/flüchtige Gase</t>
  </si>
  <si>
    <t>Scope 2 - mit Stromverbrauch standortbasiert</t>
  </si>
  <si>
    <t>Scope 2 - mit Stromverbrauch marktbasiert</t>
  </si>
  <si>
    <t>Falls verfügbar, kommt für die Klimabilanz des Unternehmens immer der marktbasierte Stromverbrauch zur Anwendung</t>
  </si>
  <si>
    <t>Stromverbrauch standortbasiert</t>
  </si>
  <si>
    <t>Stromverbrauch marktbasiert</t>
  </si>
  <si>
    <t>Stromverbrauch für Fahrzeuge</t>
  </si>
  <si>
    <t>Ergebnis 2024</t>
  </si>
  <si>
    <t>GRAFIK 1</t>
  </si>
  <si>
    <r>
      <t>Scope 1-Emissionen</t>
    </r>
    <r>
      <rPr>
        <sz val="11"/>
        <color theme="1"/>
        <rFont val="Aptos Narrow"/>
        <family val="2"/>
        <scheme val="minor"/>
      </rPr>
      <t>: Direkte Emissionen aus eigenen oder kontrollierten Quellen</t>
    </r>
  </si>
  <si>
    <t>THG-Emissionen  
[t CO2e]</t>
  </si>
  <si>
    <t>mit Scope 2 standortbasiert</t>
  </si>
  <si>
    <t>Stationäre Energieträger (Gebäude)</t>
  </si>
  <si>
    <t>mit Scope 2 marktbasiert</t>
  </si>
  <si>
    <t>Summe der direkten Emissionen</t>
  </si>
  <si>
    <r>
      <t>Scope 2-Emissionen</t>
    </r>
    <r>
      <rPr>
        <sz val="11"/>
        <color theme="1"/>
        <rFont val="Aptos Narrow"/>
        <family val="2"/>
        <scheme val="minor"/>
      </rPr>
      <t>: Indirekte Emissionen aus dem Verbrauch von eingekaufter Energie</t>
    </r>
  </si>
  <si>
    <t>GRAFIK 2a</t>
  </si>
  <si>
    <t>standortbezogene Scope 2 Emissionen</t>
  </si>
  <si>
    <t>GRAFIK 2b</t>
  </si>
  <si>
    <t>marktbezogene Scope 2 Emissionen</t>
  </si>
  <si>
    <t>GRAFIK 3a</t>
  </si>
  <si>
    <t>GRAFIK 3b</t>
  </si>
  <si>
    <t>KPI</t>
  </si>
  <si>
    <r>
      <t>Treibhausgasintensität in Tonnen CO</t>
    </r>
    <r>
      <rPr>
        <vertAlign val="subscript"/>
        <sz val="11"/>
        <color theme="1"/>
        <rFont val="Aptos Narrow"/>
        <family val="2"/>
        <scheme val="minor"/>
      </rPr>
      <t>2</t>
    </r>
    <r>
      <rPr>
        <sz val="11"/>
        <color theme="1"/>
        <rFont val="Aptos Narrow"/>
        <family val="2"/>
        <scheme val="minor"/>
      </rPr>
      <t xml:space="preserve"> je 1.000 € Nettoeinnahme</t>
    </r>
  </si>
  <si>
    <r>
      <t>Treibhausgasintensität je Mitarbeiter in Tonnen CO</t>
    </r>
    <r>
      <rPr>
        <vertAlign val="subscript"/>
        <sz val="11"/>
        <color theme="1"/>
        <rFont val="Aptos Narrow"/>
        <family val="2"/>
        <scheme val="minor"/>
      </rPr>
      <t>2</t>
    </r>
  </si>
  <si>
    <t>Stromverbrauch (standortbasiert)</t>
  </si>
  <si>
    <t>Stromverbrauch (marktbasiert)</t>
  </si>
  <si>
    <t>GRAFIK 4</t>
  </si>
  <si>
    <t>Stromverbrauch (Fahrzeuge)</t>
  </si>
  <si>
    <t>Ergebnis 2025</t>
  </si>
  <si>
    <t>Ja</t>
  </si>
  <si>
    <t>Nein</t>
  </si>
  <si>
    <t>Ergebnis 2026</t>
  </si>
  <si>
    <t>Ergebnisse im Verlauf</t>
  </si>
  <si>
    <t>GRAFIK 2</t>
  </si>
  <si>
    <t>Tool zur Bestimmung des marktspezifischen Emissionsfaktors für gelieferten Strom</t>
  </si>
  <si>
    <t>Dieses Instrument soll eine Schätzung des Emissionsfaktors der individuellen Stromlieferung ermöglichen. Grundlage dafür ist die "Fuel Mix Disclosure" des jeweiligen Stromanbieters. Für einen belastbaren, offiziellen Wert bitte an den eigenen Stromlieferanten wenden.</t>
  </si>
  <si>
    <t>Primäre Energiequellen für die Stromproduktion</t>
  </si>
  <si>
    <t>Bitte Zusammensetzung des Strommix in % angeben</t>
  </si>
  <si>
    <t>Emissionsfaktor
kg CO2/kWh</t>
  </si>
  <si>
    <t>Referenz nationaler Strommix 2022 (Quelle: GSE)</t>
  </si>
  <si>
    <t>Emissionsfaktoren 2022 (ISPRA) 
g CO2/kWh</t>
  </si>
  <si>
    <t>Erneuerbare Quellen</t>
  </si>
  <si>
    <t>Kohle</t>
  </si>
  <si>
    <t>Erdölprodukte</t>
  </si>
  <si>
    <t>Nukleare Energie</t>
  </si>
  <si>
    <t>Andere</t>
  </si>
  <si>
    <t>Summe</t>
  </si>
  <si>
    <t>berechneter Emissionsfaktor</t>
  </si>
  <si>
    <t>nationaler Strommix 2022</t>
  </si>
  <si>
    <t>SCOPE 1 - direkte Emissionen</t>
  </si>
  <si>
    <t>Energieumrechnungszahlen</t>
  </si>
  <si>
    <t>Anmerkungen</t>
  </si>
  <si>
    <t>EF (kg/Einheit)</t>
  </si>
  <si>
    <t>https://www.umweltbundesamt.de/publikationen/emissionsbilanz-erneuerbarer-energietraeger-2022sbilanz_erneuerbarer_energien_2022_.pdf</t>
  </si>
  <si>
    <t>BMWi - Bundesförderung für Energie- und Ressourceneffizienz in der Wirtschaft</t>
  </si>
  <si>
    <t>l</t>
  </si>
  <si>
    <t>https://secure.umweltbundesamt.at/co2mon/co2mon.html, Aktualisierung Dez. 2023, aufgerufen am 09.09.2024</t>
  </si>
  <si>
    <t>UK Government's Greenhouse Gas Conversion Factors</t>
  </si>
  <si>
    <t>Intergovernmental Panel on Climate Change (IPCC)</t>
  </si>
  <si>
    <t>UK Government's Greenhouse Gas Conversion Factors for Company Reporting</t>
  </si>
  <si>
    <t>UBA (2021): Emissionsbilanz erneuerbarer Energieträger 2020</t>
  </si>
  <si>
    <t>Biogas</t>
  </si>
  <si>
    <t>EEW 2022 - Informationsblatt CO2-Faktoren</t>
  </si>
  <si>
    <t>https://biogas.fnr.de/daten-und-fakten/faustzahlen</t>
  </si>
  <si>
    <t>Energieinstitut Vorarlberg (EIV)</t>
  </si>
  <si>
    <t>Energieinstitut Vorarlberg (EIV) - Umrechnungsfaktor 9.19 kWh/l</t>
  </si>
  <si>
    <t>Rm</t>
  </si>
  <si>
    <t>FNR (2022): "Basisdaten Bioenergie Deutschland 2022", Fachagentur für Nachwachsende Rohstoffe</t>
  </si>
  <si>
    <t>kg CO2</t>
  </si>
  <si>
    <t>Umrechnung 1 Rm = 375 kg</t>
  </si>
  <si>
    <t>FNR (2022): "Basisdaten Bioenergie Deutschland 2022", Fachagentur für Nachwachsende Rohstoffe. Umrechnungsfaktor 1 SRm = 0.7 Rm</t>
  </si>
  <si>
    <t>EEW 2022 - Informationsblatt CO2-Faktoren; Umrechnung 1 kg Brennholz = 4.07 kWh Heizwert</t>
  </si>
  <si>
    <t>FNR (2022): "Basisdaten Bioenergie Deutschland 2022", Fachagentur für Nachwachsende Rohstoffe. Umrechnung 1 kg = 5 kWh</t>
  </si>
  <si>
    <t>Umrechnung 1 kg = 5 kWh</t>
  </si>
  <si>
    <t>Aufgerufen am 30.08.24; https://www.gov.uk/government/publications/greenhouse-gas-reporting-conversion-factors-2022</t>
  </si>
  <si>
    <t>Umrechnung 1 SRm = 203 kg</t>
  </si>
  <si>
    <t>Umrechnung 1 kg = 4.33 kWh</t>
  </si>
  <si>
    <t>Grauer Wasserstoff</t>
  </si>
  <si>
    <t>Blauer Wasserstoff</t>
  </si>
  <si>
    <t>Grüner Wasserstoff</t>
  </si>
  <si>
    <t>siehe Tabellenblatt "EF Kältemittel IT"</t>
  </si>
  <si>
    <t>ISPRA 2022</t>
  </si>
  <si>
    <t>Emissionen nach Fahrzeugtyp pro Kilometer</t>
  </si>
  <si>
    <t>Fahrzeug</t>
  </si>
  <si>
    <t>Emissionsfaktor 
CO2 2021 kg/km</t>
  </si>
  <si>
    <t>SCOPE 2 - indirekte Emissionen aus Strom und Fernwärme/-kälte</t>
  </si>
  <si>
    <t>Elektrische Energie (Verbrauch)</t>
  </si>
  <si>
    <t>siehe Tabellenblatt "Fernwärme in Südtirol"</t>
  </si>
  <si>
    <t>Gemeinde - Anlage</t>
  </si>
  <si>
    <t>Bozen - Fernheizwerk Bozen</t>
  </si>
  <si>
    <t>Alperia 2024</t>
  </si>
  <si>
    <t>Klausen - Fernheizwerk Klausen</t>
  </si>
  <si>
    <t>Alperia 2021</t>
  </si>
  <si>
    <t>Klausen - Fernheizwerk Latzfons</t>
  </si>
  <si>
    <t>Meran - Fernheizwerk Meran</t>
  </si>
  <si>
    <t>Schlanders - Fernheizwerk Schlanders</t>
  </si>
  <si>
    <t>Sexten - Fernheizwerk Sexten</t>
  </si>
  <si>
    <t>KÄLTEMITTEL</t>
  </si>
  <si>
    <t>GWP</t>
  </si>
  <si>
    <t>TYP</t>
  </si>
  <si>
    <t>BESCHREIBUNG</t>
  </si>
  <si>
    <t>Quelle: Richtlinie Wärmepumpe, KlimaHaus Agentur 2024</t>
  </si>
  <si>
    <t>R32(Difluormethan)</t>
  </si>
  <si>
    <t>HFKW</t>
  </si>
  <si>
    <t>synthetische Kältemittel. Meldepflicht, Wartungsheft und Dichtigkeitsprüfung erforderlich</t>
  </si>
  <si>
    <t xml:space="preserve">https://www.agenziacasaclima.it/smartedit/documents/content/_published/2024-04-09_rl_quality-product_pdc_1.pdf </t>
  </si>
  <si>
    <t>R450A</t>
  </si>
  <si>
    <t>-</t>
  </si>
  <si>
    <t>R513A</t>
  </si>
  <si>
    <t>R1234yf</t>
  </si>
  <si>
    <t>HFO</t>
  </si>
  <si>
    <t>synthetische Kältemittel. zulässige Kältemittel unter Vorbehalt der Einhaltung der Sicherheitsanforderungen</t>
  </si>
  <si>
    <t>R1234ze</t>
  </si>
  <si>
    <t>R170 (Ethan)</t>
  </si>
  <si>
    <t>natürliche Kältemittel. zulässige Kältemittel unter Vorbehalt der Einhaltung der Sicherheitsanforderungen</t>
  </si>
  <si>
    <t>R290 (Propan)</t>
  </si>
  <si>
    <t>KW</t>
  </si>
  <si>
    <t>R717 (NH3)</t>
  </si>
  <si>
    <t>R718 (H2O)</t>
  </si>
  <si>
    <t>R744 (CO2)</t>
  </si>
  <si>
    <t>R600a (Isobutan)</t>
  </si>
  <si>
    <t>R1270 (Propen)</t>
  </si>
  <si>
    <t>R723 (DME/NH3)</t>
  </si>
  <si>
    <t>R409A</t>
  </si>
  <si>
    <t>HFCKW-mix</t>
  </si>
  <si>
    <t>Ab 2025 sind Kältemittel mit einem GWP &gt;750 verboten. Bestehende Anlagen dürfen weiter betrieben, aber nicht mehr nachgefüllt werden.</t>
  </si>
  <si>
    <t>R134a</t>
  </si>
  <si>
    <t>HFKW-mix</t>
  </si>
  <si>
    <t>R407C FKW</t>
  </si>
  <si>
    <t>R410A FKW</t>
  </si>
  <si>
    <t>Kältemittel</t>
  </si>
  <si>
    <t>Column1</t>
  </si>
  <si>
    <t>In der Luft stabile Kältemittel</t>
  </si>
  <si>
    <t>FKW / HFKW (vollständig oder teilweise halogenierte Fluorkohlenwasserstoffe)</t>
  </si>
  <si>
    <t xml:space="preserve">  Einstoffkältemittel</t>
  </si>
  <si>
    <t xml:space="preserve">   R-23</t>
  </si>
  <si>
    <t xml:space="preserve">   R-32</t>
  </si>
  <si>
    <t xml:space="preserve">   R-125</t>
  </si>
  <si>
    <t xml:space="preserve">   R-134a</t>
  </si>
  <si>
    <t xml:space="preserve">   R-143a</t>
  </si>
  <si>
    <t xml:space="preserve">  Gemische (Blends)</t>
  </si>
  <si>
    <t xml:space="preserve">   R-404A</t>
  </si>
  <si>
    <t xml:space="preserve">   R-407C</t>
  </si>
  <si>
    <t xml:space="preserve">   R-407F</t>
  </si>
  <si>
    <t xml:space="preserve">   R-410A</t>
  </si>
  <si>
    <t xml:space="preserve">   R-413A</t>
  </si>
  <si>
    <t xml:space="preserve">   R-417A</t>
  </si>
  <si>
    <t xml:space="preserve">   R-422A</t>
  </si>
  <si>
    <t xml:space="preserve">   R-422D</t>
  </si>
  <si>
    <t xml:space="preserve">   R-437A</t>
  </si>
  <si>
    <t xml:space="preserve">   R-507A</t>
  </si>
  <si>
    <t xml:space="preserve">   R-508A</t>
  </si>
  <si>
    <t xml:space="preserve">   R-508B</t>
  </si>
  <si>
    <t xml:space="preserve">  Gemische mit HFO (Blends)</t>
  </si>
  <si>
    <t xml:space="preserve">   R-448A</t>
  </si>
  <si>
    <t xml:space="preserve">   R-449A</t>
  </si>
  <si>
    <t xml:space="preserve">   R-450A</t>
  </si>
  <si>
    <t xml:space="preserve">   R-452A</t>
  </si>
  <si>
    <t xml:space="preserve">   R-454C</t>
  </si>
  <si>
    <t xml:space="preserve">   R-455A</t>
  </si>
  <si>
    <t xml:space="preserve">   R-513A</t>
  </si>
  <si>
    <t>Nicht ozonschicht-abbauende und in der Luft nicht stabile Kältemittel</t>
  </si>
  <si>
    <t>Natürliche Kältemittel</t>
  </si>
  <si>
    <t xml:space="preserve">  Einstoff-Kältemittel</t>
  </si>
  <si>
    <t xml:space="preserve">   R-170 (Ethan)</t>
  </si>
  <si>
    <t xml:space="preserve">   R-290 (Propan)</t>
  </si>
  <si>
    <t xml:space="preserve">   R-717 (NH3)</t>
  </si>
  <si>
    <t>EEW 2022</t>
  </si>
  <si>
    <t xml:space="preserve">   R-718 (H2O)</t>
  </si>
  <si>
    <t xml:space="preserve">   R-744 (CO2)</t>
  </si>
  <si>
    <t xml:space="preserve">   R-600 (Butan)</t>
  </si>
  <si>
    <t xml:space="preserve">   R-600a (Isobutan)</t>
  </si>
  <si>
    <t xml:space="preserve">   R-1270 (Propen)</t>
  </si>
  <si>
    <t xml:space="preserve">   R-290/R-600a</t>
  </si>
  <si>
    <t xml:space="preserve">   R-290/R-170</t>
  </si>
  <si>
    <t xml:space="preserve">   R-723 (DME/NH3)</t>
  </si>
  <si>
    <t>HFO (teilweise halogenierte Fluorolefine)</t>
  </si>
  <si>
    <t xml:space="preserve">   R-1234yf</t>
  </si>
  <si>
    <t>&lt;1</t>
  </si>
  <si>
    <t xml:space="preserve">   R-1234ze</t>
  </si>
  <si>
    <t xml:space="preserve">   R-1336mzz(Z)</t>
  </si>
  <si>
    <t>ja</t>
  </si>
  <si>
    <t>Fm, Rm, SRm - Maßeinheiten beim Brennholz (timbertom.de)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</si>
</sst>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0\ [$€-410]"/>
  </numFmts>
  <fonts count="22">
    <font>
      <sz val="11"/>
      <color theme="1"/>
      <name val="Aptos Narrow"/>
      <family val="2"/>
      <scheme val="minor"/>
    </font>
    <font>
      <b/>
      <sz val="11"/>
      <color theme="1"/>
      <name val="Aptos Narrow"/>
      <family val="2"/>
      <scheme val="minor"/>
    </font>
    <font>
      <sz val="8"/>
      <name val="Aptos Narrow"/>
      <family val="2"/>
      <scheme val="minor"/>
    </font>
    <font>
      <sz val="16"/>
      <color theme="0"/>
      <name val="Aptos Narrow"/>
      <family val="2"/>
      <scheme val="minor"/>
    </font>
    <font>
      <i/>
      <sz val="11"/>
      <color theme="1"/>
      <name val="Aptos Narrow"/>
      <family val="2"/>
      <scheme val="minor"/>
    </font>
    <font>
      <sz val="11"/>
      <color rgb="FF000000"/>
      <name val="Aptos Narrow"/>
      <family val="2"/>
      <scheme val="minor"/>
    </font>
    <font>
      <sz val="12"/>
      <color theme="1"/>
      <name val="Aptos"/>
      <family val="2"/>
    </font>
    <font>
      <sz val="11"/>
      <color rgb="FFFF0000"/>
      <name val="Aptos Narrow"/>
      <family val="2"/>
      <scheme val="minor"/>
    </font>
    <font>
      <sz val="11"/>
      <color theme="1"/>
      <name val="Aptos Narrow"/>
      <family val="2"/>
      <scheme val="minor"/>
    </font>
    <font>
      <u/>
      <sz val="11"/>
      <color theme="10"/>
      <name val="Aptos Narrow"/>
      <family val="2"/>
      <scheme val="minor"/>
    </font>
    <font>
      <sz val="11"/>
      <name val="Aptos Narrow"/>
      <family val="2"/>
      <scheme val="minor"/>
    </font>
    <font>
      <b/>
      <sz val="11"/>
      <color theme="0"/>
      <name val="Aptos Narrow"/>
      <family val="2"/>
      <scheme val="minor"/>
    </font>
    <font>
      <sz val="11"/>
      <color theme="0"/>
      <name val="Aptos Narrow"/>
      <family val="2"/>
      <scheme val="minor"/>
    </font>
    <font>
      <b/>
      <i/>
      <sz val="11"/>
      <color theme="1"/>
      <name val="Aptos Narrow"/>
      <family val="2"/>
      <scheme val="minor"/>
    </font>
    <font>
      <i/>
      <sz val="11"/>
      <color rgb="FFFF0000"/>
      <name val="Aptos Narrow"/>
      <family val="2"/>
      <scheme val="minor"/>
    </font>
    <font>
      <b/>
      <sz val="11"/>
      <name val="Aptos Narrow"/>
      <family val="2"/>
      <scheme val="minor"/>
    </font>
    <font>
      <vertAlign val="subscript"/>
      <sz val="11"/>
      <color theme="1"/>
      <name val="Aptos Narrow"/>
      <family val="2"/>
      <scheme val="minor"/>
    </font>
    <font>
      <b/>
      <sz val="16"/>
      <color theme="1"/>
      <name val="Aptos Narrow"/>
      <family val="2"/>
      <scheme val="minor"/>
    </font>
    <font>
      <i/>
      <sz val="10"/>
      <color theme="1"/>
      <name val="Aptos Narrow"/>
      <family val="2"/>
      <scheme val="minor"/>
    </font>
    <font>
      <b/>
      <sz val="16"/>
      <color theme="0"/>
      <name val="Aptos Narrow"/>
      <family val="2"/>
      <scheme val="minor"/>
    </font>
    <font>
      <b/>
      <sz val="11"/>
      <color rgb="FFFF0000"/>
      <name val="Aptos Narrow"/>
      <family val="2"/>
      <scheme val="minor"/>
    </font>
    <font>
      <b/>
      <sz val="16"/>
      <color theme="0" tint="-0.499984740745262"/>
      <name val="Aptos Narrow"/>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bgColor theme="4"/>
      </patternFill>
    </fill>
    <fill>
      <patternFill patternType="solid">
        <fgColor rgb="FF009656"/>
        <bgColor indexed="64"/>
      </patternFill>
    </fill>
    <fill>
      <patternFill patternType="solid">
        <fgColor rgb="FF78A751"/>
        <bgColor indexed="64"/>
      </patternFill>
    </fill>
    <fill>
      <patternFill patternType="solid">
        <fgColor rgb="FFBFCF51"/>
        <bgColor indexed="64"/>
      </patternFill>
    </fill>
    <fill>
      <patternFill patternType="solid">
        <fgColor rgb="FFF5D12E"/>
        <bgColor indexed="64"/>
      </patternFill>
    </fill>
    <fill>
      <patternFill patternType="solid">
        <fgColor rgb="FF00B0F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rgb="FF4EC2CE"/>
      </left>
      <right/>
      <top/>
      <bottom/>
      <diagonal/>
    </border>
    <border>
      <left style="thin">
        <color rgb="FF4EC2CE"/>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medium">
        <color indexed="64"/>
      </right>
      <top style="medium">
        <color indexed="64"/>
      </top>
      <bottom/>
      <diagonal/>
    </border>
  </borders>
  <cellStyleXfs count="3">
    <xf numFmtId="0" fontId="0" fillId="0" borderId="0"/>
    <xf numFmtId="9" fontId="8" fillId="0" borderId="0" applyFont="0" applyFill="0" applyBorder="0" applyAlignment="0" applyProtection="0"/>
    <xf numFmtId="0" fontId="9" fillId="0" borderId="0" applyNumberFormat="0" applyFill="0" applyBorder="0" applyAlignment="0" applyProtection="0"/>
  </cellStyleXfs>
  <cellXfs count="276">
    <xf numFmtId="0" fontId="0" fillId="0" borderId="0" xfId="0"/>
    <xf numFmtId="0" fontId="0" fillId="2" borderId="0" xfId="0" applyFill="1"/>
    <xf numFmtId="0" fontId="0" fillId="3" borderId="0" xfId="0" applyFill="1"/>
    <xf numFmtId="0" fontId="0" fillId="3" borderId="0" xfId="0" applyFill="1" applyAlignment="1">
      <alignment horizontal="right"/>
    </xf>
    <xf numFmtId="0" fontId="3" fillId="2" borderId="0" xfId="0" applyFont="1" applyFill="1"/>
    <xf numFmtId="0" fontId="0" fillId="0" borderId="0" xfId="0" applyAlignment="1">
      <alignment horizontal="center"/>
    </xf>
    <xf numFmtId="0" fontId="0" fillId="3" borderId="0" xfId="0" applyFill="1" applyAlignment="1">
      <alignment vertical="top"/>
    </xf>
    <xf numFmtId="0" fontId="0" fillId="3" borderId="0" xfId="0" applyFill="1" applyAlignment="1">
      <alignment horizontal="left" vertical="top" wrapText="1"/>
    </xf>
    <xf numFmtId="0" fontId="0" fillId="3" borderId="0" xfId="0" applyFill="1" applyAlignment="1">
      <alignment horizontal="left" wrapText="1"/>
    </xf>
    <xf numFmtId="0" fontId="0" fillId="0" borderId="0" xfId="0" applyAlignment="1">
      <alignment wrapText="1"/>
    </xf>
    <xf numFmtId="0" fontId="1" fillId="0" borderId="0" xfId="0" applyFont="1" applyAlignment="1">
      <alignment wrapText="1"/>
    </xf>
    <xf numFmtId="0" fontId="0" fillId="0" borderId="1" xfId="0" applyBorder="1"/>
    <xf numFmtId="0" fontId="0" fillId="6" borderId="0" xfId="0" applyFill="1"/>
    <xf numFmtId="0" fontId="0" fillId="4" borderId="0" xfId="0" applyFill="1"/>
    <xf numFmtId="0" fontId="0" fillId="4" borderId="0" xfId="0" applyFill="1" applyAlignment="1">
      <alignment horizontal="center"/>
    </xf>
    <xf numFmtId="0" fontId="0" fillId="5" borderId="0" xfId="0" applyFill="1" applyAlignment="1">
      <alignment wrapText="1"/>
    </xf>
    <xf numFmtId="0" fontId="0" fillId="3" borderId="0" xfId="0" applyFill="1" applyAlignment="1">
      <alignment wrapText="1"/>
    </xf>
    <xf numFmtId="0" fontId="1" fillId="0" borderId="0" xfId="0" applyFont="1"/>
    <xf numFmtId="0" fontId="0" fillId="0" borderId="0" xfId="0" applyAlignment="1">
      <alignment horizontal="left" indent="1"/>
    </xf>
    <xf numFmtId="0" fontId="0" fillId="0" borderId="0" xfId="0" applyAlignment="1">
      <alignment horizontal="right"/>
    </xf>
    <xf numFmtId="165" fontId="0" fillId="0" borderId="0" xfId="0" applyNumberFormat="1"/>
    <xf numFmtId="0" fontId="9" fillId="0" borderId="0" xfId="2" applyAlignment="1">
      <alignment vertical="center"/>
    </xf>
    <xf numFmtId="0" fontId="1" fillId="5" borderId="0" xfId="0" applyFont="1" applyFill="1"/>
    <xf numFmtId="164" fontId="0" fillId="0" borderId="0" xfId="0" applyNumberFormat="1"/>
    <xf numFmtId="0" fontId="1" fillId="7" borderId="0" xfId="0" applyFont="1" applyFill="1"/>
    <xf numFmtId="0" fontId="0" fillId="7" borderId="0" xfId="0" applyFill="1"/>
    <xf numFmtId="0" fontId="0" fillId="7" borderId="0" xfId="0" applyFill="1" applyAlignment="1">
      <alignment wrapText="1"/>
    </xf>
    <xf numFmtId="0" fontId="1" fillId="8" borderId="0" xfId="0" applyFont="1" applyFill="1"/>
    <xf numFmtId="0" fontId="0" fillId="8" borderId="0" xfId="0" applyFill="1" applyAlignment="1">
      <alignment wrapText="1"/>
    </xf>
    <xf numFmtId="0" fontId="11" fillId="9" borderId="0" xfId="0" applyFont="1" applyFill="1"/>
    <xf numFmtId="0" fontId="11" fillId="9" borderId="0" xfId="0" applyFont="1" applyFill="1" applyAlignment="1">
      <alignment wrapText="1"/>
    </xf>
    <xf numFmtId="0" fontId="11" fillId="10" borderId="0" xfId="0" applyFont="1" applyFill="1"/>
    <xf numFmtId="0" fontId="12" fillId="10" borderId="0" xfId="0" applyFont="1" applyFill="1"/>
    <xf numFmtId="0" fontId="12" fillId="10" borderId="0" xfId="0" applyFont="1" applyFill="1" applyAlignment="1">
      <alignment wrapText="1"/>
    </xf>
    <xf numFmtId="0" fontId="4" fillId="0" borderId="1" xfId="0" applyFont="1" applyBorder="1"/>
    <xf numFmtId="0" fontId="0" fillId="3" borderId="0" xfId="0" applyFill="1" applyAlignment="1">
      <alignment horizontal="left" wrapText="1" indent="1"/>
    </xf>
    <xf numFmtId="0" fontId="1" fillId="3" borderId="0" xfId="0" applyFont="1" applyFill="1" applyAlignment="1">
      <alignment horizontal="right" wrapText="1"/>
    </xf>
    <xf numFmtId="0" fontId="0" fillId="0" borderId="18" xfId="0" applyBorder="1" applyAlignment="1">
      <alignment horizontal="right" wrapText="1"/>
    </xf>
    <xf numFmtId="0" fontId="0" fillId="0" borderId="21" xfId="0" applyBorder="1" applyAlignment="1">
      <alignment horizontal="right" wrapText="1"/>
    </xf>
    <xf numFmtId="0" fontId="0" fillId="3" borderId="20" xfId="0" applyFill="1" applyBorder="1" applyAlignment="1">
      <alignment horizontal="right" wrapText="1"/>
    </xf>
    <xf numFmtId="0" fontId="1" fillId="11" borderId="18" xfId="0" applyFont="1" applyFill="1" applyBorder="1" applyAlignment="1">
      <alignment horizontal="right" wrapText="1"/>
    </xf>
    <xf numFmtId="0" fontId="1" fillId="11" borderId="21" xfId="0" applyFont="1" applyFill="1" applyBorder="1" applyAlignment="1">
      <alignment horizontal="right" wrapText="1"/>
    </xf>
    <xf numFmtId="0" fontId="9" fillId="0" borderId="0" xfId="2" applyAlignment="1">
      <alignment wrapText="1"/>
    </xf>
    <xf numFmtId="0" fontId="14" fillId="0" borderId="0" xfId="0" applyFont="1"/>
    <xf numFmtId="0" fontId="9" fillId="0" borderId="0" xfId="2"/>
    <xf numFmtId="0" fontId="0" fillId="3" borderId="0" xfId="0" applyFill="1" applyAlignment="1">
      <alignment horizontal="left" vertical="center"/>
    </xf>
    <xf numFmtId="0" fontId="17" fillId="0" borderId="0" xfId="0" applyFont="1"/>
    <xf numFmtId="0" fontId="0" fillId="8" borderId="0" xfId="0" applyFill="1"/>
    <xf numFmtId="0" fontId="0" fillId="0" borderId="0" xfId="0" quotePrefix="1"/>
    <xf numFmtId="0" fontId="0" fillId="0" borderId="0" xfId="0" applyAlignment="1">
      <alignment horizontal="left" wrapText="1"/>
    </xf>
    <xf numFmtId="0" fontId="7" fillId="0" borderId="0" xfId="0" applyFont="1" applyAlignment="1">
      <alignment horizontal="left" wrapText="1"/>
    </xf>
    <xf numFmtId="0" fontId="0" fillId="0" borderId="0" xfId="0" applyProtection="1">
      <protection locked="0"/>
    </xf>
    <xf numFmtId="10" fontId="0" fillId="0" borderId="1" xfId="1" applyNumberFormat="1" applyFont="1" applyFill="1" applyBorder="1" applyProtection="1">
      <protection locked="0"/>
    </xf>
    <xf numFmtId="0" fontId="4" fillId="0" borderId="0" xfId="0" applyFont="1" applyProtection="1">
      <protection locked="0"/>
    </xf>
    <xf numFmtId="0" fontId="1" fillId="0" borderId="3" xfId="0" applyFont="1" applyBorder="1" applyAlignment="1">
      <alignment wrapText="1"/>
    </xf>
    <xf numFmtId="0" fontId="0" fillId="0" borderId="3" xfId="0" applyBorder="1"/>
    <xf numFmtId="0" fontId="4" fillId="0" borderId="0" xfId="0" applyFont="1"/>
    <xf numFmtId="0" fontId="4" fillId="0" borderId="3" xfId="0" applyFont="1" applyBorder="1"/>
    <xf numFmtId="165" fontId="7" fillId="0" borderId="0" xfId="0" applyNumberFormat="1" applyFont="1"/>
    <xf numFmtId="0" fontId="13" fillId="0" borderId="5" xfId="0" applyFont="1" applyBorder="1" applyAlignment="1" applyProtection="1">
      <alignment horizontal="center" wrapText="1"/>
      <protection locked="0"/>
    </xf>
    <xf numFmtId="0" fontId="13" fillId="0" borderId="5"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1" xfId="0" applyBorder="1" applyProtection="1">
      <protection locked="0"/>
    </xf>
    <xf numFmtId="0" fontId="0" fillId="0" borderId="14" xfId="0" applyBorder="1" applyProtection="1">
      <protection locked="0"/>
    </xf>
    <xf numFmtId="164" fontId="0" fillId="0" borderId="13" xfId="0" applyNumberFormat="1" applyBorder="1" applyAlignment="1" applyProtection="1">
      <alignment horizontal="center"/>
      <protection locked="0"/>
    </xf>
    <xf numFmtId="0" fontId="0" fillId="0" borderId="14" xfId="0" applyBorder="1" applyAlignment="1" applyProtection="1">
      <alignment horizontal="center"/>
      <protection locked="0"/>
    </xf>
    <xf numFmtId="0" fontId="0" fillId="0" borderId="1" xfId="0" applyBorder="1" applyAlignment="1" applyProtection="1">
      <alignment horizontal="center" vertical="center"/>
      <protection locked="0"/>
    </xf>
    <xf numFmtId="164" fontId="0" fillId="0" borderId="1" xfId="0" applyNumberFormat="1" applyBorder="1" applyProtection="1">
      <protection locked="0"/>
    </xf>
    <xf numFmtId="0" fontId="10" fillId="0" borderId="2" xfId="0" applyFont="1" applyBorder="1" applyProtection="1">
      <protection locked="0"/>
    </xf>
    <xf numFmtId="0" fontId="11" fillId="12" borderId="39" xfId="0" applyFont="1" applyFill="1" applyBorder="1"/>
    <xf numFmtId="0" fontId="11" fillId="12" borderId="40" xfId="0" applyFont="1" applyFill="1" applyBorder="1"/>
    <xf numFmtId="0" fontId="0" fillId="0" borderId="39" xfId="0" applyBorder="1"/>
    <xf numFmtId="0" fontId="0" fillId="0" borderId="40" xfId="0" applyBorder="1"/>
    <xf numFmtId="0" fontId="7" fillId="3" borderId="0" xfId="0" applyFont="1" applyFill="1"/>
    <xf numFmtId="4" fontId="0" fillId="4" borderId="1" xfId="0" applyNumberFormat="1" applyFill="1" applyBorder="1" applyAlignment="1" applyProtection="1">
      <alignment horizontal="center"/>
      <protection locked="0"/>
    </xf>
    <xf numFmtId="4" fontId="0" fillId="4" borderId="1" xfId="0" applyNumberFormat="1" applyFill="1" applyBorder="1" applyAlignment="1" applyProtection="1">
      <alignment horizontal="center" vertical="center"/>
      <protection locked="0"/>
    </xf>
    <xf numFmtId="4" fontId="0" fillId="4" borderId="1" xfId="0" applyNumberFormat="1" applyFill="1" applyBorder="1" applyProtection="1">
      <protection locked="0"/>
    </xf>
    <xf numFmtId="3" fontId="0" fillId="4" borderId="1" xfId="0" applyNumberFormat="1" applyFill="1" applyBorder="1" applyProtection="1">
      <protection locked="0"/>
    </xf>
    <xf numFmtId="3" fontId="0" fillId="4" borderId="14" xfId="0" applyNumberFormat="1" applyFill="1" applyBorder="1" applyProtection="1">
      <protection locked="0"/>
    </xf>
    <xf numFmtId="166" fontId="0" fillId="4" borderId="1" xfId="0" applyNumberFormat="1" applyFill="1" applyBorder="1" applyAlignment="1" applyProtection="1">
      <alignment horizontal="center"/>
      <protection locked="0"/>
    </xf>
    <xf numFmtId="166" fontId="0" fillId="4" borderId="14" xfId="0" applyNumberFormat="1" applyFill="1" applyBorder="1" applyAlignment="1" applyProtection="1">
      <alignment horizontal="center" vertical="center"/>
      <protection locked="0"/>
    </xf>
    <xf numFmtId="4" fontId="0" fillId="0" borderId="1" xfId="0" applyNumberFormat="1" applyBorder="1" applyProtection="1">
      <protection locked="0"/>
    </xf>
    <xf numFmtId="166" fontId="0" fillId="0" borderId="1" xfId="0" applyNumberFormat="1" applyBorder="1" applyAlignment="1">
      <alignment horizontal="right" wrapText="1"/>
    </xf>
    <xf numFmtId="166" fontId="1" fillId="11" borderId="22" xfId="0" applyNumberFormat="1" applyFont="1" applyFill="1" applyBorder="1" applyAlignment="1">
      <alignment horizontal="right" wrapText="1"/>
    </xf>
    <xf numFmtId="166" fontId="1" fillId="11" borderId="1" xfId="0" applyNumberFormat="1" applyFont="1" applyFill="1" applyBorder="1" applyAlignment="1">
      <alignment horizontal="right" wrapText="1"/>
    </xf>
    <xf numFmtId="4" fontId="0" fillId="0" borderId="1" xfId="0" applyNumberFormat="1" applyBorder="1" applyAlignment="1">
      <alignment horizontal="right" wrapText="1"/>
    </xf>
    <xf numFmtId="4" fontId="0" fillId="0" borderId="22" xfId="0" applyNumberFormat="1" applyBorder="1" applyAlignment="1">
      <alignment horizontal="right" wrapText="1"/>
    </xf>
    <xf numFmtId="0" fontId="18" fillId="0" borderId="0" xfId="0" applyFont="1"/>
    <xf numFmtId="164" fontId="0" fillId="0" borderId="1" xfId="0" applyNumberFormat="1" applyBorder="1" applyAlignment="1" applyProtection="1">
      <alignment horizontal="center"/>
      <protection locked="0"/>
    </xf>
    <xf numFmtId="164" fontId="10" fillId="0" borderId="1" xfId="0" applyNumberFormat="1" applyFont="1" applyBorder="1" applyAlignment="1" applyProtection="1">
      <alignment horizontal="center" vertical="center"/>
      <protection locked="0"/>
    </xf>
    <xf numFmtId="164" fontId="0" fillId="0" borderId="1" xfId="0" applyNumberFormat="1" applyBorder="1"/>
    <xf numFmtId="164" fontId="10" fillId="0" borderId="1" xfId="0" applyNumberFormat="1" applyFont="1" applyBorder="1" applyProtection="1">
      <protection locked="0"/>
    </xf>
    <xf numFmtId="0" fontId="11" fillId="12" borderId="41" xfId="0" applyFont="1" applyFill="1" applyBorder="1" applyAlignment="1">
      <alignment wrapText="1"/>
    </xf>
    <xf numFmtId="0" fontId="0" fillId="0" borderId="41" xfId="0" applyBorder="1" applyAlignment="1">
      <alignment wrapText="1"/>
    </xf>
    <xf numFmtId="166" fontId="0" fillId="0" borderId="19" xfId="0" applyNumberFormat="1" applyBorder="1" applyAlignment="1">
      <alignment horizontal="right" wrapText="1"/>
    </xf>
    <xf numFmtId="166" fontId="1" fillId="11" borderId="23" xfId="0" applyNumberFormat="1" applyFont="1" applyFill="1" applyBorder="1" applyAlignment="1">
      <alignment horizontal="right" wrapText="1"/>
    </xf>
    <xf numFmtId="166" fontId="1" fillId="11" borderId="19" xfId="0" applyNumberFormat="1" applyFont="1" applyFill="1" applyBorder="1" applyAlignment="1">
      <alignment horizontal="right" wrapText="1"/>
    </xf>
    <xf numFmtId="0" fontId="3" fillId="13" borderId="7" xfId="0" applyFont="1" applyFill="1" applyBorder="1"/>
    <xf numFmtId="0" fontId="0" fillId="13" borderId="8" xfId="0" applyFill="1" applyBorder="1"/>
    <xf numFmtId="0" fontId="0" fillId="13" borderId="9" xfId="0" applyFill="1" applyBorder="1"/>
    <xf numFmtId="0" fontId="0" fillId="13" borderId="8" xfId="0" applyFill="1" applyBorder="1" applyAlignment="1">
      <alignment horizontal="center"/>
    </xf>
    <xf numFmtId="0" fontId="3" fillId="13" borderId="0" xfId="0" applyFont="1" applyFill="1"/>
    <xf numFmtId="0" fontId="0" fillId="13" borderId="0" xfId="0" applyFill="1" applyAlignment="1">
      <alignment horizontal="center"/>
    </xf>
    <xf numFmtId="0" fontId="0" fillId="13" borderId="0" xfId="0" applyFill="1"/>
    <xf numFmtId="0" fontId="3" fillId="14" borderId="7" xfId="0" applyFont="1" applyFill="1" applyBorder="1"/>
    <xf numFmtId="0" fontId="0" fillId="14" borderId="8" xfId="0" applyFill="1" applyBorder="1" applyAlignment="1">
      <alignment horizontal="center"/>
    </xf>
    <xf numFmtId="0" fontId="0" fillId="14" borderId="8" xfId="0" applyFill="1" applyBorder="1"/>
    <xf numFmtId="0" fontId="0" fillId="14" borderId="9" xfId="0" applyFill="1" applyBorder="1"/>
    <xf numFmtId="0" fontId="0" fillId="14" borderId="2" xfId="0" applyFill="1" applyBorder="1"/>
    <xf numFmtId="0" fontId="0" fillId="14" borderId="0" xfId="0" applyFill="1" applyAlignment="1">
      <alignment horizontal="center"/>
    </xf>
    <xf numFmtId="0" fontId="0" fillId="14" borderId="0" xfId="0" applyFill="1"/>
    <xf numFmtId="0" fontId="0" fillId="14" borderId="10" xfId="0" applyFill="1" applyBorder="1"/>
    <xf numFmtId="0" fontId="1" fillId="15" borderId="2" xfId="0" applyFont="1" applyFill="1" applyBorder="1"/>
    <xf numFmtId="0" fontId="0" fillId="15" borderId="0" xfId="0" applyFill="1" applyAlignment="1">
      <alignment horizontal="center"/>
    </xf>
    <xf numFmtId="0" fontId="0" fillId="15" borderId="0" xfId="0" applyFill="1"/>
    <xf numFmtId="0" fontId="0" fillId="15" borderId="10" xfId="0" applyFill="1" applyBorder="1"/>
    <xf numFmtId="0" fontId="1" fillId="15" borderId="2" xfId="0" applyFont="1" applyFill="1" applyBorder="1" applyAlignment="1">
      <alignment vertical="center"/>
    </xf>
    <xf numFmtId="0" fontId="1" fillId="15" borderId="0" xfId="0" applyFont="1" applyFill="1" applyAlignment="1">
      <alignment horizontal="center" vertical="center"/>
    </xf>
    <xf numFmtId="0" fontId="1" fillId="15" borderId="0" xfId="0" applyFont="1" applyFill="1" applyAlignment="1">
      <alignment horizontal="center" vertical="center" wrapText="1"/>
    </xf>
    <xf numFmtId="0" fontId="0" fillId="15" borderId="2" xfId="0" applyFill="1" applyBorder="1"/>
    <xf numFmtId="4" fontId="0" fillId="15" borderId="0" xfId="0" applyNumberFormat="1" applyFill="1" applyAlignment="1">
      <alignment horizontal="center"/>
    </xf>
    <xf numFmtId="0" fontId="7" fillId="15" borderId="0" xfId="0" applyFont="1" applyFill="1" applyAlignment="1">
      <alignment horizontal="center"/>
    </xf>
    <xf numFmtId="0" fontId="0" fillId="13" borderId="10" xfId="0" applyFill="1" applyBorder="1"/>
    <xf numFmtId="0" fontId="1" fillId="14" borderId="2" xfId="0" applyFont="1" applyFill="1" applyBorder="1"/>
    <xf numFmtId="0" fontId="0" fillId="14" borderId="14" xfId="0" applyFill="1" applyBorder="1" applyAlignment="1">
      <alignment horizontal="left"/>
    </xf>
    <xf numFmtId="0" fontId="7" fillId="15" borderId="0" xfId="0" applyFont="1" applyFill="1" applyAlignment="1">
      <alignment horizontal="left"/>
    </xf>
    <xf numFmtId="0" fontId="4" fillId="14" borderId="0" xfId="0" applyFont="1" applyFill="1" applyAlignment="1">
      <alignment horizontal="left" wrapText="1"/>
    </xf>
    <xf numFmtId="0" fontId="0" fillId="14" borderId="1" xfId="0" applyFill="1" applyBorder="1" applyAlignment="1">
      <alignment horizontal="center"/>
    </xf>
    <xf numFmtId="164" fontId="0" fillId="14" borderId="1" xfId="0" applyNumberFormat="1" applyFill="1" applyBorder="1" applyAlignment="1">
      <alignment horizontal="center"/>
    </xf>
    <xf numFmtId="4" fontId="0" fillId="15" borderId="0" xfId="0" applyNumberFormat="1" applyFill="1" applyAlignment="1">
      <alignment horizontal="center" vertical="center"/>
    </xf>
    <xf numFmtId="0" fontId="0" fillId="15" borderId="0" xfId="0" applyFill="1" applyAlignment="1">
      <alignment horizontal="center" vertical="center"/>
    </xf>
    <xf numFmtId="0" fontId="1" fillId="15" borderId="2" xfId="0" applyFont="1" applyFill="1" applyBorder="1" applyAlignment="1">
      <alignment horizontal="left" vertical="center"/>
    </xf>
    <xf numFmtId="0" fontId="1" fillId="14" borderId="1" xfId="0" applyFont="1" applyFill="1" applyBorder="1"/>
    <xf numFmtId="0" fontId="1" fillId="15" borderId="11" xfId="0" applyFont="1" applyFill="1" applyBorder="1" applyAlignment="1">
      <alignment vertical="center"/>
    </xf>
    <xf numFmtId="0" fontId="15" fillId="15" borderId="25" xfId="0" applyFont="1" applyFill="1" applyBorder="1" applyAlignment="1">
      <alignment horizontal="right"/>
    </xf>
    <xf numFmtId="0" fontId="15" fillId="15" borderId="26" xfId="0" applyFont="1" applyFill="1" applyBorder="1" applyAlignment="1">
      <alignment horizontal="right"/>
    </xf>
    <xf numFmtId="0" fontId="0" fillId="15" borderId="1" xfId="0" applyFill="1" applyBorder="1"/>
    <xf numFmtId="0" fontId="0" fillId="15" borderId="1" xfId="0" applyFill="1" applyBorder="1" applyAlignment="1">
      <alignment horizontal="center"/>
    </xf>
    <xf numFmtId="164" fontId="0" fillId="15" borderId="3" xfId="0" applyNumberFormat="1" applyFill="1" applyBorder="1"/>
    <xf numFmtId="0" fontId="7" fillId="15" borderId="0" xfId="0" applyFont="1" applyFill="1"/>
    <xf numFmtId="0" fontId="0" fillId="15" borderId="2" xfId="0" applyFill="1" applyBorder="1" applyAlignment="1">
      <alignment horizontal="right"/>
    </xf>
    <xf numFmtId="0" fontId="0" fillId="15" borderId="3" xfId="0" applyFill="1" applyBorder="1" applyAlignment="1">
      <alignment horizontal="center"/>
    </xf>
    <xf numFmtId="3" fontId="0" fillId="15" borderId="3" xfId="0" applyNumberFormat="1" applyFill="1" applyBorder="1"/>
    <xf numFmtId="0" fontId="0" fillId="14" borderId="1" xfId="0" applyFill="1" applyBorder="1"/>
    <xf numFmtId="0" fontId="10" fillId="14" borderId="14" xfId="0" applyFont="1" applyFill="1" applyBorder="1"/>
    <xf numFmtId="0" fontId="0" fillId="14" borderId="4" xfId="0" applyFill="1" applyBorder="1"/>
    <xf numFmtId="0" fontId="0" fillId="14" borderId="11" xfId="0" applyFill="1" applyBorder="1"/>
    <xf numFmtId="0" fontId="0" fillId="14" borderId="3" xfId="0" applyFill="1" applyBorder="1" applyAlignment="1">
      <alignment horizontal="center"/>
    </xf>
    <xf numFmtId="0" fontId="0" fillId="14" borderId="3" xfId="0" applyFill="1" applyBorder="1"/>
    <xf numFmtId="164" fontId="0" fillId="14" borderId="1" xfId="0" applyNumberFormat="1" applyFill="1" applyBorder="1"/>
    <xf numFmtId="0" fontId="0" fillId="16" borderId="0" xfId="0" applyFill="1"/>
    <xf numFmtId="0" fontId="3" fillId="14" borderId="2" xfId="0" applyFont="1" applyFill="1" applyBorder="1"/>
    <xf numFmtId="0" fontId="0" fillId="14" borderId="0" xfId="0" applyFill="1" applyAlignment="1">
      <alignment horizontal="center" vertical="center"/>
    </xf>
    <xf numFmtId="0" fontId="7" fillId="14" borderId="2" xfId="0" applyFont="1" applyFill="1" applyBorder="1"/>
    <xf numFmtId="0" fontId="0" fillId="14" borderId="2" xfId="0" applyFill="1" applyBorder="1" applyAlignment="1">
      <alignment horizontal="left"/>
    </xf>
    <xf numFmtId="0" fontId="1" fillId="14" borderId="2" xfId="0" applyFont="1" applyFill="1" applyBorder="1" applyAlignment="1">
      <alignment horizontal="right"/>
    </xf>
    <xf numFmtId="0" fontId="0" fillId="14" borderId="2" xfId="0" applyFill="1" applyBorder="1" applyAlignment="1">
      <alignment horizontal="right"/>
    </xf>
    <xf numFmtId="0" fontId="10" fillId="14" borderId="2" xfId="0" applyFont="1" applyFill="1" applyBorder="1" applyAlignment="1">
      <alignment horizontal="right"/>
    </xf>
    <xf numFmtId="0" fontId="0" fillId="14" borderId="1" xfId="0" applyFill="1" applyBorder="1" applyAlignment="1">
      <alignment horizontal="center" vertical="center"/>
    </xf>
    <xf numFmtId="0" fontId="1" fillId="15" borderId="2" xfId="0" applyFont="1" applyFill="1" applyBorder="1" applyAlignment="1">
      <alignment horizontal="left"/>
    </xf>
    <xf numFmtId="0" fontId="0" fillId="15" borderId="0" xfId="0" applyFill="1" applyAlignment="1">
      <alignment horizontal="left"/>
    </xf>
    <xf numFmtId="0" fontId="10" fillId="15" borderId="2" xfId="0" applyFont="1" applyFill="1" applyBorder="1" applyAlignment="1">
      <alignment horizontal="right"/>
    </xf>
    <xf numFmtId="164" fontId="0" fillId="15" borderId="0" xfId="0" applyNumberFormat="1" applyFill="1"/>
    <xf numFmtId="166" fontId="0" fillId="16" borderId="1" xfId="0" applyNumberFormat="1" applyFill="1" applyBorder="1" applyAlignment="1">
      <alignment horizontal="center"/>
    </xf>
    <xf numFmtId="166" fontId="0" fillId="15" borderId="0" xfId="0" applyNumberFormat="1" applyFill="1" applyAlignment="1">
      <alignment horizontal="center"/>
    </xf>
    <xf numFmtId="4" fontId="0" fillId="14" borderId="1" xfId="0" applyNumberFormat="1" applyFill="1" applyBorder="1" applyAlignment="1">
      <alignment horizontal="center" vertical="center"/>
    </xf>
    <xf numFmtId="4" fontId="7" fillId="15" borderId="0" xfId="0" applyNumberFormat="1" applyFont="1" applyFill="1" applyAlignment="1">
      <alignment horizontal="center" vertical="center"/>
    </xf>
    <xf numFmtId="4" fontId="0" fillId="0" borderId="1" xfId="0" applyNumberFormat="1" applyBorder="1" applyAlignment="1" applyProtection="1">
      <alignment horizontal="center" vertical="center"/>
      <protection locked="0"/>
    </xf>
    <xf numFmtId="166" fontId="0" fillId="15" borderId="0" xfId="0" applyNumberFormat="1" applyFill="1"/>
    <xf numFmtId="166" fontId="0" fillId="16" borderId="1" xfId="0" applyNumberFormat="1" applyFill="1" applyBorder="1" applyAlignment="1">
      <alignment horizontal="center" vertical="center"/>
    </xf>
    <xf numFmtId="166" fontId="0" fillId="15" borderId="0" xfId="0" applyNumberFormat="1" applyFill="1" applyAlignment="1">
      <alignment horizontal="center" vertical="center"/>
    </xf>
    <xf numFmtId="166" fontId="0" fillId="16" borderId="1" xfId="0" applyNumberFormat="1" applyFill="1" applyBorder="1"/>
    <xf numFmtId="0" fontId="3" fillId="13" borderId="2" xfId="0" applyFont="1" applyFill="1" applyBorder="1"/>
    <xf numFmtId="0" fontId="0" fillId="13" borderId="4" xfId="0" applyFill="1" applyBorder="1"/>
    <xf numFmtId="0" fontId="0" fillId="13" borderId="11" xfId="0" applyFill="1" applyBorder="1"/>
    <xf numFmtId="0" fontId="0" fillId="13" borderId="3" xfId="0" applyFill="1" applyBorder="1" applyAlignment="1">
      <alignment horizontal="center"/>
    </xf>
    <xf numFmtId="0" fontId="0" fillId="13" borderId="3" xfId="0" applyFill="1" applyBorder="1"/>
    <xf numFmtId="0" fontId="11" fillId="13" borderId="30" xfId="0" applyFont="1" applyFill="1" applyBorder="1"/>
    <xf numFmtId="0" fontId="12" fillId="13" borderId="31" xfId="0" applyFont="1" applyFill="1" applyBorder="1" applyAlignment="1">
      <alignment horizontal="center"/>
    </xf>
    <xf numFmtId="165" fontId="11" fillId="13" borderId="36" xfId="0" applyNumberFormat="1" applyFont="1" applyFill="1" applyBorder="1"/>
    <xf numFmtId="0" fontId="12" fillId="13" borderId="17" xfId="0" applyFont="1" applyFill="1" applyBorder="1" applyAlignment="1">
      <alignment horizontal="center" vertical="center"/>
    </xf>
    <xf numFmtId="0" fontId="11" fillId="13" borderId="32" xfId="0" applyFont="1" applyFill="1" applyBorder="1"/>
    <xf numFmtId="0" fontId="12" fillId="13" borderId="33" xfId="0" applyFont="1" applyFill="1" applyBorder="1" applyAlignment="1">
      <alignment horizontal="center"/>
    </xf>
    <xf numFmtId="165" fontId="11" fillId="13" borderId="37" xfId="0" applyNumberFormat="1" applyFont="1" applyFill="1" applyBorder="1"/>
    <xf numFmtId="0" fontId="12" fillId="13" borderId="23" xfId="0" applyFont="1" applyFill="1" applyBorder="1" applyAlignment="1">
      <alignment horizontal="center" vertical="center"/>
    </xf>
    <xf numFmtId="0" fontId="11" fillId="13" borderId="27" xfId="0" applyFont="1" applyFill="1" applyBorder="1"/>
    <xf numFmtId="0" fontId="12" fillId="13" borderId="28" xfId="0" applyFont="1" applyFill="1" applyBorder="1" applyAlignment="1">
      <alignment horizontal="center"/>
    </xf>
    <xf numFmtId="165" fontId="11" fillId="13" borderId="35" xfId="0" applyNumberFormat="1" applyFont="1" applyFill="1" applyBorder="1"/>
    <xf numFmtId="0" fontId="12" fillId="13" borderId="38" xfId="0" applyFont="1" applyFill="1" applyBorder="1" applyAlignment="1">
      <alignment horizontal="center" vertical="center"/>
    </xf>
    <xf numFmtId="0" fontId="0" fillId="15" borderId="14" xfId="0" applyFill="1" applyBorder="1" applyAlignment="1">
      <alignment horizontal="center" vertical="center"/>
    </xf>
    <xf numFmtId="0" fontId="0" fillId="15" borderId="1" xfId="0" applyFill="1" applyBorder="1" applyAlignment="1">
      <alignment horizontal="center" vertical="center"/>
    </xf>
    <xf numFmtId="0" fontId="0" fillId="15" borderId="0" xfId="0" applyFill="1" applyAlignment="1">
      <alignment vertical="center"/>
    </xf>
    <xf numFmtId="0" fontId="1" fillId="14" borderId="15" xfId="0" applyFont="1" applyFill="1" applyBorder="1" applyAlignment="1">
      <alignment wrapText="1"/>
    </xf>
    <xf numFmtId="0" fontId="1" fillId="14" borderId="24" xfId="0" applyFont="1" applyFill="1" applyBorder="1" applyAlignment="1">
      <alignment horizontal="center" vertical="center" wrapText="1"/>
    </xf>
    <xf numFmtId="0" fontId="1" fillId="14" borderId="42" xfId="0" applyFont="1" applyFill="1" applyBorder="1" applyAlignment="1">
      <alignment horizontal="center" vertical="center" wrapText="1"/>
    </xf>
    <xf numFmtId="0" fontId="0" fillId="14" borderId="16" xfId="0" applyFill="1" applyBorder="1" applyAlignment="1">
      <alignment horizontal="left" wrapText="1" indent="1"/>
    </xf>
    <xf numFmtId="0" fontId="0" fillId="14" borderId="17" xfId="0" applyFill="1" applyBorder="1"/>
    <xf numFmtId="0" fontId="1" fillId="16" borderId="0" xfId="0" applyFont="1" applyFill="1"/>
    <xf numFmtId="0" fontId="0" fillId="15" borderId="0" xfId="0" applyFill="1" applyAlignment="1">
      <alignment wrapText="1"/>
    </xf>
    <xf numFmtId="0" fontId="4" fillId="15" borderId="0" xfId="0" applyFont="1" applyFill="1"/>
    <xf numFmtId="0" fontId="1" fillId="15" borderId="0" xfId="0" applyFont="1" applyFill="1"/>
    <xf numFmtId="0" fontId="1" fillId="15" borderId="0" xfId="0" applyFont="1" applyFill="1" applyAlignment="1">
      <alignment wrapText="1"/>
    </xf>
    <xf numFmtId="10" fontId="0" fillId="15" borderId="0" xfId="1" applyNumberFormat="1" applyFont="1" applyFill="1" applyProtection="1"/>
    <xf numFmtId="10" fontId="4" fillId="15" borderId="0" xfId="0" applyNumberFormat="1" applyFont="1" applyFill="1"/>
    <xf numFmtId="0" fontId="1" fillId="16" borderId="3" xfId="0" applyFont="1" applyFill="1" applyBorder="1" applyAlignment="1">
      <alignment wrapText="1"/>
    </xf>
    <xf numFmtId="0" fontId="0" fillId="16" borderId="4" xfId="0" applyFill="1" applyBorder="1"/>
    <xf numFmtId="0" fontId="0" fillId="16" borderId="13" xfId="0" applyFill="1" applyBorder="1"/>
    <xf numFmtId="0" fontId="4" fillId="16" borderId="0" xfId="0" applyFont="1" applyFill="1"/>
    <xf numFmtId="10" fontId="4" fillId="16" borderId="0" xfId="0" applyNumberFormat="1" applyFont="1" applyFill="1"/>
    <xf numFmtId="2" fontId="0" fillId="16" borderId="11" xfId="1" applyNumberFormat="1" applyFont="1" applyFill="1" applyBorder="1" applyProtection="1"/>
    <xf numFmtId="2" fontId="10" fillId="16" borderId="6" xfId="1" applyNumberFormat="1" applyFont="1" applyFill="1" applyBorder="1" applyProtection="1"/>
    <xf numFmtId="0" fontId="1" fillId="14" borderId="3" xfId="0" applyFont="1" applyFill="1" applyBorder="1" applyAlignment="1">
      <alignment wrapText="1"/>
    </xf>
    <xf numFmtId="10" fontId="0" fillId="14" borderId="3" xfId="1" applyNumberFormat="1" applyFont="1" applyFill="1" applyBorder="1" applyProtection="1"/>
    <xf numFmtId="10" fontId="0" fillId="14" borderId="12" xfId="1" applyNumberFormat="1" applyFont="1" applyFill="1" applyBorder="1" applyProtection="1"/>
    <xf numFmtId="10" fontId="4" fillId="14" borderId="0" xfId="0" applyNumberFormat="1" applyFont="1" applyFill="1"/>
    <xf numFmtId="2" fontId="1" fillId="16" borderId="1" xfId="0" applyNumberFormat="1" applyFont="1" applyFill="1" applyBorder="1"/>
    <xf numFmtId="0" fontId="1" fillId="14" borderId="0" xfId="0" applyFont="1" applyFill="1" applyAlignment="1">
      <alignment wrapText="1"/>
    </xf>
    <xf numFmtId="0" fontId="12" fillId="4" borderId="0" xfId="0" applyFont="1" applyFill="1"/>
    <xf numFmtId="0" fontId="11" fillId="4" borderId="0" xfId="0" applyFont="1" applyFill="1"/>
    <xf numFmtId="165" fontId="12" fillId="4" borderId="0" xfId="0" applyNumberFormat="1" applyFont="1" applyFill="1"/>
    <xf numFmtId="0" fontId="12" fillId="4" borderId="0" xfId="0" applyFont="1" applyFill="1" applyAlignment="1">
      <alignment horizontal="center" wrapText="1"/>
    </xf>
    <xf numFmtId="0" fontId="12" fillId="4" borderId="0" xfId="0" applyFont="1" applyFill="1" applyAlignment="1">
      <alignment horizontal="center"/>
    </xf>
    <xf numFmtId="165" fontId="12" fillId="4" borderId="0" xfId="0" applyNumberFormat="1" applyFont="1" applyFill="1" applyAlignment="1">
      <alignment horizontal="center"/>
    </xf>
    <xf numFmtId="0" fontId="12" fillId="4" borderId="0" xfId="0" applyFont="1" applyFill="1" applyAlignment="1">
      <alignment wrapText="1"/>
    </xf>
    <xf numFmtId="0" fontId="1" fillId="17" borderId="0" xfId="0" applyFont="1" applyFill="1"/>
    <xf numFmtId="0" fontId="7" fillId="17" borderId="0" xfId="0" applyFont="1" applyFill="1" applyAlignment="1">
      <alignment horizontal="left" wrapText="1"/>
    </xf>
    <xf numFmtId="0" fontId="0" fillId="17" borderId="0" xfId="0" applyFill="1"/>
    <xf numFmtId="0" fontId="20" fillId="17" borderId="0" xfId="0" applyFont="1" applyFill="1"/>
    <xf numFmtId="166" fontId="0" fillId="16" borderId="0" xfId="0" applyNumberFormat="1" applyFill="1"/>
    <xf numFmtId="166" fontId="19" fillId="16" borderId="0" xfId="0" applyNumberFormat="1" applyFont="1" applyFill="1"/>
    <xf numFmtId="0" fontId="19" fillId="14" borderId="0" xfId="0" applyFont="1" applyFill="1"/>
    <xf numFmtId="0" fontId="19" fillId="15" borderId="0" xfId="0" applyFont="1" applyFill="1" applyAlignment="1">
      <alignment horizontal="center"/>
    </xf>
    <xf numFmtId="0" fontId="19" fillId="13" borderId="0" xfId="0" applyFont="1" applyFill="1"/>
    <xf numFmtId="0" fontId="1" fillId="13" borderId="0" xfId="0" applyFont="1" applyFill="1" applyAlignment="1">
      <alignment horizontal="center"/>
    </xf>
    <xf numFmtId="0" fontId="1" fillId="13" borderId="0" xfId="0" applyFont="1" applyFill="1"/>
    <xf numFmtId="0" fontId="19" fillId="13" borderId="0" xfId="0" applyFont="1" applyFill="1" applyAlignment="1">
      <alignment horizontal="left"/>
    </xf>
    <xf numFmtId="0" fontId="0" fillId="14" borderId="17" xfId="0" applyFill="1" applyBorder="1" applyAlignment="1">
      <alignment horizontal="left" wrapText="1" indent="1"/>
    </xf>
    <xf numFmtId="4" fontId="0" fillId="0" borderId="19" xfId="0" applyNumberFormat="1" applyBorder="1" applyAlignment="1">
      <alignment horizontal="right" wrapText="1"/>
    </xf>
    <xf numFmtId="4" fontId="0" fillId="0" borderId="23" xfId="0" applyNumberFormat="1" applyBorder="1" applyAlignment="1">
      <alignment horizontal="right" wrapText="1"/>
    </xf>
    <xf numFmtId="0" fontId="12" fillId="4" borderId="0" xfId="0" applyFont="1" applyFill="1" applyAlignment="1">
      <alignment horizontal="right" wrapText="1"/>
    </xf>
    <xf numFmtId="165" fontId="12" fillId="4" borderId="0" xfId="0" applyNumberFormat="1" applyFont="1" applyFill="1" applyAlignment="1">
      <alignment horizontal="right"/>
    </xf>
    <xf numFmtId="166" fontId="12" fillId="4" borderId="0" xfId="0" applyNumberFormat="1" applyFont="1" applyFill="1"/>
    <xf numFmtId="166" fontId="0" fillId="15" borderId="34" xfId="0" applyNumberFormat="1" applyFill="1" applyBorder="1"/>
    <xf numFmtId="166" fontId="0" fillId="15" borderId="5" xfId="0" applyNumberFormat="1" applyFill="1" applyBorder="1"/>
    <xf numFmtId="166" fontId="0" fillId="15" borderId="1" xfId="0" applyNumberFormat="1" applyFill="1" applyBorder="1"/>
    <xf numFmtId="166" fontId="0" fillId="15" borderId="14" xfId="0" applyNumberFormat="1" applyFill="1" applyBorder="1"/>
    <xf numFmtId="0" fontId="21" fillId="0" borderId="0" xfId="0" applyFont="1"/>
    <xf numFmtId="0" fontId="6" fillId="0" borderId="11"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0" fillId="4" borderId="1" xfId="0" applyFill="1" applyBorder="1" applyAlignment="1" applyProtection="1">
      <alignment horizontal="right"/>
      <protection locked="0"/>
    </xf>
    <xf numFmtId="0" fontId="0" fillId="4" borderId="6" xfId="0" applyFill="1" applyBorder="1" applyAlignment="1" applyProtection="1">
      <alignment horizontal="right"/>
      <protection locked="0"/>
    </xf>
    <xf numFmtId="0" fontId="0" fillId="4" borderId="12" xfId="0" applyFill="1" applyBorder="1" applyAlignment="1" applyProtection="1">
      <alignment horizontal="right"/>
      <protection locked="0"/>
    </xf>
    <xf numFmtId="0" fontId="0" fillId="4" borderId="13" xfId="0" applyFill="1" applyBorder="1" applyAlignment="1" applyProtection="1">
      <alignment horizontal="right"/>
      <protection locked="0"/>
    </xf>
    <xf numFmtId="0" fontId="4" fillId="16" borderId="27" xfId="0" applyFont="1" applyFill="1" applyBorder="1" applyAlignment="1">
      <alignment horizontal="left" wrapText="1"/>
    </xf>
    <xf numFmtId="0" fontId="4" fillId="16" borderId="28" xfId="0" applyFont="1" applyFill="1" applyBorder="1" applyAlignment="1">
      <alignment horizontal="left" wrapText="1"/>
    </xf>
    <xf numFmtId="0" fontId="4" fillId="16" borderId="29" xfId="0" applyFont="1" applyFill="1" applyBorder="1" applyAlignment="1">
      <alignment horizontal="left" wrapText="1"/>
    </xf>
    <xf numFmtId="0" fontId="0" fillId="3" borderId="0" xfId="0" applyFill="1" applyAlignment="1">
      <alignment horizontal="left" vertical="top" wrapText="1"/>
    </xf>
    <xf numFmtId="167" fontId="0" fillId="4" borderId="1" xfId="0" applyNumberFormat="1" applyFill="1" applyBorder="1" applyAlignment="1" applyProtection="1">
      <alignment horizontal="right"/>
      <protection locked="0"/>
    </xf>
    <xf numFmtId="0" fontId="0" fillId="3" borderId="0" xfId="0" applyFill="1" applyAlignment="1">
      <alignment wrapText="1"/>
    </xf>
    <xf numFmtId="0" fontId="0" fillId="0" borderId="0" xfId="0" applyAlignment="1">
      <alignment wrapText="1"/>
    </xf>
    <xf numFmtId="0" fontId="0" fillId="3" borderId="0" xfId="0" applyFill="1" applyAlignment="1">
      <alignment horizontal="left" wrapText="1"/>
    </xf>
    <xf numFmtId="0" fontId="5" fillId="3" borderId="0" xfId="0" applyFont="1" applyFill="1" applyAlignment="1">
      <alignment horizontal="left" vertical="top" wrapText="1"/>
    </xf>
    <xf numFmtId="0" fontId="10" fillId="3" borderId="0" xfId="0" applyFont="1" applyFill="1" applyAlignment="1">
      <alignment horizontal="left" vertical="top" wrapText="1"/>
    </xf>
    <xf numFmtId="0" fontId="12" fillId="4" borderId="0" xfId="0" applyFont="1" applyFill="1" applyAlignment="1">
      <alignment horizontal="center" vertical="center"/>
    </xf>
    <xf numFmtId="165" fontId="12" fillId="4" borderId="0" xfId="0" applyNumberFormat="1" applyFont="1" applyFill="1" applyAlignment="1">
      <alignment horizontal="center" vertical="center"/>
    </xf>
    <xf numFmtId="0" fontId="12" fillId="4" borderId="0" xfId="0" applyFont="1" applyFill="1" applyAlignment="1">
      <alignment horizontal="center" wrapText="1"/>
    </xf>
    <xf numFmtId="0" fontId="4" fillId="15" borderId="0" xfId="0" applyFont="1" applyFill="1" applyAlignment="1">
      <alignment horizontal="left" vertical="top" wrapText="1"/>
    </xf>
    <xf numFmtId="0" fontId="1" fillId="0" borderId="0" xfId="0" applyFont="1" applyAlignment="1">
      <alignment horizontal="center" vertical="center" wrapText="1"/>
    </xf>
    <xf numFmtId="165" fontId="12" fillId="4" borderId="0" xfId="0" applyNumberFormat="1" applyFont="1" applyFill="1" applyAlignment="1"/>
  </cellXfs>
  <cellStyles count="3">
    <cellStyle name="Link" xfId="2" builtinId="8"/>
    <cellStyle name="Prozent" xfId="1" builtinId="5"/>
    <cellStyle name="Standard" xfId="0" builtinId="0"/>
  </cellStyles>
  <dxfs count="23">
    <dxf>
      <alignment horizontal="left" vertical="bottom" textRotation="0" wrapText="0" indent="1" justifyLastLine="0" shrinkToFit="0" readingOrder="0"/>
    </dxf>
    <dxf>
      <font>
        <b val="0"/>
        <i val="0"/>
        <strike val="0"/>
        <condense val="0"/>
        <extend val="0"/>
        <outline val="0"/>
        <shadow val="0"/>
        <u val="none"/>
        <vertAlign val="baseline"/>
        <sz val="11"/>
        <color rgb="FFFF0000"/>
        <name val="Aptos Narrow"/>
        <family val="2"/>
        <scheme val="minor"/>
      </font>
      <alignment horizontal="left"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CF51"/>
      <color rgb="FFF5D12E"/>
      <color rgb="FFD2E020"/>
      <color rgb="FF78A751"/>
      <color rgb="FF009656"/>
      <color rgb="FFF5F0CF"/>
      <color rgb="FFD1F7F0"/>
      <color rgb="FF74E8D2"/>
      <color rgb="FF016D9D"/>
      <color rgb="FFB9E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Aufteilung der Gesamtemissionen 2024 nach einzelnen Kategorien.</a:t>
            </a:r>
          </a:p>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Scope 2 standortbasiert</a:t>
            </a:r>
          </a:p>
        </c:rich>
      </c:tx>
      <c:layout>
        <c:manualLayout>
          <c:xMode val="edge"/>
          <c:yMode val="edge"/>
          <c:x val="0.13465574927972165"/>
          <c:y val="2.1444124252365651E-2"/>
        </c:manualLayout>
      </c:layout>
      <c:overlay val="0"/>
      <c:spPr>
        <a:noFill/>
        <a:ln>
          <a:noFill/>
        </a:ln>
        <a:effectLst/>
      </c:spPr>
    </c:title>
    <c:autoTitleDeleted val="0"/>
    <c:plotArea>
      <c:layout/>
      <c:pieChart>
        <c:varyColors val="1"/>
        <c:ser>
          <c:idx val="0"/>
          <c:order val="0"/>
          <c:spPr>
            <a:ln>
              <a:solidFill>
                <a:schemeClr val="bg1"/>
              </a:solidFill>
            </a:ln>
          </c:spPr>
          <c:dPt>
            <c:idx val="0"/>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40-11B4-487B-982A-45E5D769F9FB}"/>
              </c:ext>
            </c:extLst>
          </c:dPt>
          <c:dPt>
            <c:idx val="1"/>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42-11B4-487B-982A-45E5D769F9FB}"/>
              </c:ext>
            </c:extLst>
          </c:dPt>
          <c:dPt>
            <c:idx val="2"/>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44-11B4-487B-982A-45E5D769F9FB}"/>
              </c:ext>
            </c:extLst>
          </c:dPt>
          <c:dPt>
            <c:idx val="3"/>
            <c:bubble3D val="0"/>
            <c:spPr>
              <a:gradFill>
                <a:gsLst>
                  <a:gs pos="0">
                    <a:srgbClr val="BFCF51"/>
                  </a:gs>
                  <a:gs pos="100000">
                    <a:srgbClr val="BFCF51"/>
                  </a:gs>
                  <a:gs pos="100000">
                    <a:schemeClr val="accent2">
                      <a:lumMod val="45000"/>
                      <a:lumOff val="55000"/>
                    </a:schemeClr>
                  </a:gs>
                  <a:gs pos="65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46-11B4-487B-982A-45E5D769F9FB}"/>
              </c:ext>
            </c:extLst>
          </c:dPt>
          <c:dPt>
            <c:idx val="4"/>
            <c:bubble3D val="0"/>
            <c:spPr>
              <a:solidFill>
                <a:schemeClr val="accent2">
                  <a:lumMod val="20000"/>
                  <a:lumOff val="80000"/>
                </a:schemeClr>
              </a:solidFill>
              <a:ln w="19050">
                <a:solidFill>
                  <a:schemeClr val="bg1"/>
                </a:solidFill>
              </a:ln>
              <a:effectLst/>
            </c:spPr>
            <c:extLst>
              <c:ext xmlns:c16="http://schemas.microsoft.com/office/drawing/2014/chart" uri="{C3380CC4-5D6E-409C-BE32-E72D297353CC}">
                <c16:uniqueId val="{00000048-11B4-487B-982A-45E5D769F9FB}"/>
              </c:ext>
            </c:extLst>
          </c:dPt>
          <c:dPt>
            <c:idx val="5"/>
            <c:bubble3D val="0"/>
            <c:spPr>
              <a:gradFill>
                <a:gsLst>
                  <a:gs pos="0">
                    <a:srgbClr val="BFCF51"/>
                  </a:gs>
                  <a:gs pos="100000">
                    <a:srgbClr val="BFCF51"/>
                  </a:gs>
                  <a:gs pos="100000">
                    <a:schemeClr val="accent2">
                      <a:lumMod val="45000"/>
                      <a:lumOff val="55000"/>
                    </a:schemeClr>
                  </a:gs>
                  <a:gs pos="71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4A-11B4-487B-982A-45E5D769F9FB}"/>
              </c:ext>
            </c:extLst>
          </c:dPt>
          <c:dPt>
            <c:idx val="6"/>
            <c:bubble3D val="0"/>
            <c:spPr>
              <a:solidFill>
                <a:srgbClr val="BFCF51"/>
              </a:solidFill>
              <a:ln w="19050">
                <a:solidFill>
                  <a:schemeClr val="bg1"/>
                </a:solidFill>
              </a:ln>
              <a:effectLst/>
            </c:spPr>
            <c:extLst>
              <c:ext xmlns:c16="http://schemas.microsoft.com/office/drawing/2014/chart" uri="{C3380CC4-5D6E-409C-BE32-E72D297353CC}">
                <c16:uniqueId val="{0000004C-11B4-487B-982A-45E5D769F9FB}"/>
              </c:ext>
            </c:extLst>
          </c:dPt>
          <c:dLbls>
            <c:delete val="1"/>
          </c:dLbls>
          <c:cat>
            <c:strRef>
              <c:f>'Ergebnis 2024'!$P$22:$P$28</c:f>
              <c:strCache>
                <c:ptCount val="7"/>
                <c:pt idx="0">
                  <c:v>Stationäre Energieträger</c:v>
                </c:pt>
                <c:pt idx="1">
                  <c:v>Fuhrpark</c:v>
                </c:pt>
                <c:pt idx="2">
                  <c:v>Kältemittel / flüchtige Gase</c:v>
                </c:pt>
                <c:pt idx="3">
                  <c:v>Stromverbrauch (standortbasiert)</c:v>
                </c:pt>
                <c:pt idx="4">
                  <c:v>Stromverbrauch für Fahrzeuge</c:v>
                </c:pt>
                <c:pt idx="5">
                  <c:v>Fernwärme</c:v>
                </c:pt>
                <c:pt idx="6">
                  <c:v>anderweitige Nah- oder Fernversorgung</c:v>
                </c:pt>
              </c:strCache>
            </c:strRef>
          </c:cat>
          <c:val>
            <c:numRef>
              <c:f>'Ergebnis 2024'!$Q$22:$Q$28</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D-11B4-487B-982A-45E5D769F9FB}"/>
            </c:ext>
          </c:extLst>
        </c:ser>
        <c:dLbls>
          <c:showLegendKey val="0"/>
          <c:showVal val="0"/>
          <c:showCatName val="0"/>
          <c:showSerName val="0"/>
          <c:showPercent val="1"/>
          <c:showBubbleSize val="0"/>
          <c:showLeaderLines val="1"/>
        </c:dLbls>
        <c:firstSliceAng val="0"/>
      </c:pieChart>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Gesamte</a:t>
            </a:r>
            <a:r>
              <a:rPr lang="de-DE" b="1" baseline="0"/>
              <a:t> </a:t>
            </a:r>
            <a:r>
              <a:rPr lang="de-DE" b="1"/>
              <a:t>THG-Emissionen gegliedert nach Scopes</a:t>
            </a:r>
            <a:r>
              <a:rPr lang="de-DE" b="1" baseline="0"/>
              <a:t> </a:t>
            </a:r>
            <a:endParaRPr lang="de-DE" b="1"/>
          </a:p>
        </c:rich>
      </c:tx>
      <c:layout>
        <c:manualLayout>
          <c:xMode val="edge"/>
          <c:yMode val="edge"/>
          <c:x val="0.13443687922473124"/>
          <c:y val="2.12855418413068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643081017030035"/>
          <c:y val="0.12855629636333774"/>
          <c:w val="0.84921906911096823"/>
          <c:h val="0.69624031670370701"/>
        </c:manualLayout>
      </c:layout>
      <c:barChart>
        <c:barDir val="col"/>
        <c:grouping val="stacked"/>
        <c:varyColors val="0"/>
        <c:ser>
          <c:idx val="0"/>
          <c:order val="0"/>
          <c:tx>
            <c:strRef>
              <c:f>'Ergebnis 2025'!$Q$3</c:f>
              <c:strCache>
                <c:ptCount val="1"/>
                <c:pt idx="0">
                  <c:v>Scope 1</c:v>
                </c:pt>
              </c:strCache>
            </c:strRef>
          </c:tx>
          <c:spPr>
            <a:solidFill>
              <a:srgbClr val="78A751"/>
            </a:solidFill>
            <a:ln>
              <a:solidFill>
                <a:srgbClr val="BFCF51"/>
              </a:solidFill>
            </a:ln>
            <a:effectLst/>
          </c:spPr>
          <c:invertIfNegative val="0"/>
          <c:cat>
            <c:strRef>
              <c:f>'Ergebnis 2025'!$P$4:$P$5</c:f>
              <c:strCache>
                <c:ptCount val="2"/>
                <c:pt idx="0">
                  <c:v>mit Scope 2 standortbasiert</c:v>
                </c:pt>
                <c:pt idx="1">
                  <c:v>mit Scope 2 marktbasiert</c:v>
                </c:pt>
              </c:strCache>
            </c:strRef>
          </c:cat>
          <c:val>
            <c:numRef>
              <c:f>'Ergebnis 2025'!$Q$4:$Q$5</c:f>
              <c:numCache>
                <c:formatCode>0.0</c:formatCode>
                <c:ptCount val="2"/>
                <c:pt idx="0">
                  <c:v>0</c:v>
                </c:pt>
                <c:pt idx="1">
                  <c:v>0</c:v>
                </c:pt>
              </c:numCache>
            </c:numRef>
          </c:val>
          <c:extLst>
            <c:ext xmlns:c16="http://schemas.microsoft.com/office/drawing/2014/chart" uri="{C3380CC4-5D6E-409C-BE32-E72D297353CC}">
              <c16:uniqueId val="{00000002-72F6-410C-9A15-8E832993F97E}"/>
            </c:ext>
          </c:extLst>
        </c:ser>
        <c:ser>
          <c:idx val="1"/>
          <c:order val="1"/>
          <c:tx>
            <c:strRef>
              <c:f>'Ergebnis 2025'!$R$3</c:f>
              <c:strCache>
                <c:ptCount val="1"/>
                <c:pt idx="0">
                  <c:v>Scope 2</c:v>
                </c:pt>
              </c:strCache>
            </c:strRef>
          </c:tx>
          <c:spPr>
            <a:solidFill>
              <a:srgbClr val="BFCF51"/>
            </a:solidFill>
            <a:ln>
              <a:noFill/>
            </a:ln>
            <a:effectLst/>
          </c:spPr>
          <c:invertIfNegative val="0"/>
          <c:cat>
            <c:strRef>
              <c:f>'Ergebnis 2025'!$P$4:$P$5</c:f>
              <c:strCache>
                <c:ptCount val="2"/>
                <c:pt idx="0">
                  <c:v>mit Scope 2 standortbasiert</c:v>
                </c:pt>
                <c:pt idx="1">
                  <c:v>mit Scope 2 marktbasiert</c:v>
                </c:pt>
              </c:strCache>
            </c:strRef>
          </c:cat>
          <c:val>
            <c:numRef>
              <c:f>'Ergebnis 2025'!$R$4:$R$5</c:f>
              <c:numCache>
                <c:formatCode>0.0</c:formatCode>
                <c:ptCount val="2"/>
                <c:pt idx="0">
                  <c:v>0</c:v>
                </c:pt>
                <c:pt idx="1">
                  <c:v>0</c:v>
                </c:pt>
              </c:numCache>
            </c:numRef>
          </c:val>
          <c:extLst>
            <c:ext xmlns:c16="http://schemas.microsoft.com/office/drawing/2014/chart" uri="{C3380CC4-5D6E-409C-BE32-E72D297353CC}">
              <c16:uniqueId val="{00000005-72F6-410C-9A15-8E832993F97E}"/>
            </c:ext>
          </c:extLst>
        </c:ser>
        <c:dLbls>
          <c:showLegendKey val="0"/>
          <c:showVal val="0"/>
          <c:showCatName val="0"/>
          <c:showSerName val="0"/>
          <c:showPercent val="0"/>
          <c:showBubbleSize val="0"/>
        </c:dLbls>
        <c:gapWidth val="150"/>
        <c:overlap val="100"/>
        <c:axId val="874470768"/>
        <c:axId val="874468248"/>
      </c:barChart>
      <c:catAx>
        <c:axId val="87447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68248"/>
        <c:crosses val="autoZero"/>
        <c:auto val="1"/>
        <c:lblAlgn val="ctr"/>
        <c:lblOffset val="100"/>
        <c:noMultiLvlLbl val="0"/>
      </c:catAx>
      <c:valAx>
        <c:axId val="874468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[t CO2e]</a:t>
                </a:r>
              </a:p>
            </c:rich>
          </c:tx>
          <c:layout>
            <c:manualLayout>
              <c:xMode val="edge"/>
              <c:yMode val="edge"/>
              <c:x val="2.6208558034442647E-2"/>
              <c:y val="0.346003385736230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70768"/>
        <c:crosses val="autoZero"/>
        <c:crossBetween val="between"/>
      </c:valAx>
      <c:spPr>
        <a:noFill/>
        <a:ln>
          <a:noFill/>
        </a:ln>
        <a:effectLst/>
      </c:spPr>
    </c:plotArea>
    <c:legend>
      <c:legendPos val="b"/>
      <c:layout>
        <c:manualLayout>
          <c:xMode val="edge"/>
          <c:yMode val="edge"/>
          <c:x val="2.1414532351406768E-2"/>
          <c:y val="0.91538902464778105"/>
          <c:w val="0.23620424862773698"/>
          <c:h val="6.15306964429369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US" sz="1200"/>
              <a:t>Aufteilung der Gesamtemissionen 2024 nach Scopes. Scope 2 marktbasiert</a:t>
            </a:r>
          </a:p>
        </c:rich>
      </c:tx>
      <c:layout>
        <c:manualLayout>
          <c:xMode val="edge"/>
          <c:yMode val="edge"/>
          <c:x val="0.11103836974208553"/>
          <c:y val="2.7145678170134042E-2"/>
        </c:manualLayout>
      </c:layout>
      <c:overlay val="0"/>
      <c:spPr>
        <a:noFill/>
        <a:ln>
          <a:noFill/>
        </a:ln>
        <a:effectLst/>
      </c:spPr>
    </c:title>
    <c:autoTitleDeleted val="0"/>
    <c:plotArea>
      <c:layout>
        <c:manualLayout>
          <c:layoutTarget val="inner"/>
          <c:xMode val="edge"/>
          <c:yMode val="edge"/>
          <c:x val="8.0393660531697358E-2"/>
          <c:y val="0.21394475223307366"/>
          <c:w val="0.81876278118609402"/>
          <c:h val="0.58641793607574755"/>
        </c:manualLayout>
      </c:layout>
      <c:pieChart>
        <c:varyColors val="1"/>
        <c:ser>
          <c:idx val="1"/>
          <c:order val="0"/>
          <c:spPr>
            <a:ln>
              <a:solidFill>
                <a:schemeClr val="bg1"/>
              </a:solidFill>
            </a:ln>
          </c:spPr>
          <c:dPt>
            <c:idx val="0"/>
            <c:bubble3D val="0"/>
            <c:spPr>
              <a:solidFill>
                <a:srgbClr val="78A751"/>
              </a:solidFill>
              <a:ln>
                <a:solidFill>
                  <a:schemeClr val="bg1"/>
                </a:solidFill>
              </a:ln>
            </c:spPr>
            <c:extLst>
              <c:ext xmlns:c16="http://schemas.microsoft.com/office/drawing/2014/chart" uri="{C3380CC4-5D6E-409C-BE32-E72D297353CC}">
                <c16:uniqueId val="{00000001-EF89-4C14-9910-B924F8A6537A}"/>
              </c:ext>
            </c:extLst>
          </c:dPt>
          <c:dPt>
            <c:idx val="1"/>
            <c:bubble3D val="0"/>
            <c:spPr>
              <a:solidFill>
                <a:srgbClr val="BFCF51"/>
              </a:solidFill>
              <a:ln>
                <a:solidFill>
                  <a:schemeClr val="bg1"/>
                </a:solidFill>
              </a:ln>
            </c:spPr>
            <c:extLst>
              <c:ext xmlns:c16="http://schemas.microsoft.com/office/drawing/2014/chart" uri="{C3380CC4-5D6E-409C-BE32-E72D297353CC}">
                <c16:uniqueId val="{00000003-EF89-4C14-9910-B924F8A6537A}"/>
              </c:ext>
            </c:extLst>
          </c:dPt>
          <c:cat>
            <c:strRef>
              <c:f>'Ergebnis 2025'!$Q$17:$R$17</c:f>
              <c:strCache>
                <c:ptCount val="2"/>
                <c:pt idx="0">
                  <c:v>Scope 1</c:v>
                </c:pt>
                <c:pt idx="1">
                  <c:v>Scope 2</c:v>
                </c:pt>
              </c:strCache>
            </c:strRef>
          </c:cat>
          <c:val>
            <c:numRef>
              <c:f>'Ergebnis 2025'!$Q$18:$R$18</c:f>
              <c:numCache>
                <c:formatCode>#,##0.0</c:formatCode>
                <c:ptCount val="2"/>
                <c:pt idx="0" formatCode="0.0">
                  <c:v>0</c:v>
                </c:pt>
                <c:pt idx="1">
                  <c:v>0</c:v>
                </c:pt>
              </c:numCache>
            </c:numRef>
          </c:val>
          <c:extLst>
            <c:ext xmlns:c16="http://schemas.microsoft.com/office/drawing/2014/chart" uri="{C3380CC4-5D6E-409C-BE32-E72D297353CC}">
              <c16:uniqueId val="{00000004-EF89-4C14-9910-B924F8A6537A}"/>
            </c:ext>
          </c:extLst>
        </c:ser>
        <c:ser>
          <c:idx val="0"/>
          <c:order val="1"/>
          <c:tx>
            <c:strRef>
              <c:f>'Ergebnis 2025'!$P$4</c:f>
              <c:strCache>
                <c:ptCount val="1"/>
                <c:pt idx="0">
                  <c:v>mit Scope 2 standortbasiert</c:v>
                </c:pt>
              </c:strCache>
            </c:strRef>
          </c:tx>
          <c:explosion val="1"/>
          <c:dPt>
            <c:idx val="0"/>
            <c:bubble3D val="0"/>
            <c:spPr>
              <a:solidFill>
                <a:srgbClr val="78A751"/>
              </a:solidFill>
              <a:ln>
                <a:noFill/>
              </a:ln>
              <a:effectLst/>
            </c:spPr>
            <c:extLst>
              <c:ext xmlns:c16="http://schemas.microsoft.com/office/drawing/2014/chart" uri="{C3380CC4-5D6E-409C-BE32-E72D297353CC}">
                <c16:uniqueId val="{00000006-EF89-4C14-9910-B924F8A6537A}"/>
              </c:ext>
            </c:extLst>
          </c:dPt>
          <c:dPt>
            <c:idx val="1"/>
            <c:bubble3D val="0"/>
            <c:spPr>
              <a:solidFill>
                <a:srgbClr val="BFCF51"/>
              </a:solidFill>
              <a:ln>
                <a:noFill/>
              </a:ln>
              <a:effectLst/>
            </c:spPr>
            <c:extLst>
              <c:ext xmlns:c16="http://schemas.microsoft.com/office/drawing/2014/chart" uri="{C3380CC4-5D6E-409C-BE32-E72D297353CC}">
                <c16:uniqueId val="{00000008-EF89-4C14-9910-B924F8A6537A}"/>
              </c:ext>
            </c:extLst>
          </c:dPt>
          <c:dLbls>
            <c:dLbl>
              <c:idx val="0"/>
              <c:layout>
                <c:manualLayout>
                  <c:x val="2.5067479008785878E-2"/>
                  <c:y val="-2.70860511093281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89-4C14-9910-B924F8A6537A}"/>
                </c:ext>
              </c:extLst>
            </c:dLbl>
            <c:dLbl>
              <c:idx val="1"/>
              <c:layout>
                <c:manualLayout>
                  <c:x val="-4.9030026995563837E-2"/>
                  <c:y val="1.502114693277924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EF89-4C14-9910-B924F8A6537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2025'!$Q$3:$R$3</c:f>
              <c:strCache>
                <c:ptCount val="2"/>
                <c:pt idx="0">
                  <c:v>Scope 1</c:v>
                </c:pt>
                <c:pt idx="1">
                  <c:v>Scope 2</c:v>
                </c:pt>
              </c:strCache>
            </c:strRef>
          </c:cat>
          <c:val>
            <c:numRef>
              <c:f>'Ergebnis 2025'!$Q$4:$R$4</c:f>
              <c:numCache>
                <c:formatCode>0.0</c:formatCode>
                <c:ptCount val="2"/>
                <c:pt idx="0">
                  <c:v>0</c:v>
                </c:pt>
                <c:pt idx="1">
                  <c:v>0</c:v>
                </c:pt>
              </c:numCache>
            </c:numRef>
          </c:val>
          <c:extLst>
            <c:ext xmlns:c16="http://schemas.microsoft.com/office/drawing/2014/chart" uri="{C3380CC4-5D6E-409C-BE32-E72D297353CC}">
              <c16:uniqueId val="{00000009-EF89-4C14-9910-B924F8A6537A}"/>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Aufteilung der Gesamtemissionen 2024 nach einzelnen Kategorien.</a:t>
            </a:r>
          </a:p>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Scope 2 marktbasiert</a:t>
            </a:r>
          </a:p>
        </c:rich>
      </c:tx>
      <c:layout>
        <c:manualLayout>
          <c:xMode val="edge"/>
          <c:yMode val="edge"/>
          <c:x val="0.13465574927972165"/>
          <c:y val="2.1444124252365651E-2"/>
        </c:manualLayout>
      </c:layout>
      <c:overlay val="0"/>
      <c:spPr>
        <a:noFill/>
        <a:ln>
          <a:noFill/>
        </a:ln>
        <a:effectLst/>
      </c:spPr>
    </c:title>
    <c:autoTitleDeleted val="0"/>
    <c:plotArea>
      <c:layout/>
      <c:pieChart>
        <c:varyColors val="1"/>
        <c:ser>
          <c:idx val="0"/>
          <c:order val="0"/>
          <c:spPr>
            <a:ln>
              <a:solidFill>
                <a:schemeClr val="bg1"/>
              </a:solidFill>
            </a:ln>
          </c:spPr>
          <c:dPt>
            <c:idx val="0"/>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1-CAE9-4A5F-823A-369DB5AFCA94}"/>
              </c:ext>
            </c:extLst>
          </c:dPt>
          <c:dPt>
            <c:idx val="1"/>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3-CAE9-4A5F-823A-369DB5AFCA94}"/>
              </c:ext>
            </c:extLst>
          </c:dPt>
          <c:dPt>
            <c:idx val="2"/>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5-CAE9-4A5F-823A-369DB5AFCA94}"/>
              </c:ext>
            </c:extLst>
          </c:dPt>
          <c:dPt>
            <c:idx val="3"/>
            <c:bubble3D val="0"/>
            <c:spPr>
              <a:gradFill>
                <a:gsLst>
                  <a:gs pos="0">
                    <a:srgbClr val="BFCF51"/>
                  </a:gs>
                  <a:gs pos="100000">
                    <a:srgbClr val="BFCF51"/>
                  </a:gs>
                  <a:gs pos="100000">
                    <a:schemeClr val="accent2">
                      <a:lumMod val="45000"/>
                      <a:lumOff val="55000"/>
                    </a:schemeClr>
                  </a:gs>
                  <a:gs pos="65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7-CAE9-4A5F-823A-369DB5AFCA94}"/>
              </c:ext>
            </c:extLst>
          </c:dPt>
          <c:dPt>
            <c:idx val="4"/>
            <c:bubble3D val="0"/>
            <c:spPr>
              <a:solidFill>
                <a:schemeClr val="accent2">
                  <a:lumMod val="20000"/>
                  <a:lumOff val="80000"/>
                </a:schemeClr>
              </a:solidFill>
              <a:ln w="19050">
                <a:solidFill>
                  <a:schemeClr val="bg1"/>
                </a:solidFill>
              </a:ln>
              <a:effectLst/>
            </c:spPr>
            <c:extLst>
              <c:ext xmlns:c16="http://schemas.microsoft.com/office/drawing/2014/chart" uri="{C3380CC4-5D6E-409C-BE32-E72D297353CC}">
                <c16:uniqueId val="{00000019-CAE9-4A5F-823A-369DB5AFCA94}"/>
              </c:ext>
            </c:extLst>
          </c:dPt>
          <c:dPt>
            <c:idx val="5"/>
            <c:bubble3D val="0"/>
            <c:spPr>
              <a:gradFill>
                <a:gsLst>
                  <a:gs pos="0">
                    <a:srgbClr val="BFCF51"/>
                  </a:gs>
                  <a:gs pos="100000">
                    <a:srgbClr val="BFCF51"/>
                  </a:gs>
                  <a:gs pos="100000">
                    <a:schemeClr val="accent2">
                      <a:lumMod val="45000"/>
                      <a:lumOff val="55000"/>
                    </a:schemeClr>
                  </a:gs>
                  <a:gs pos="71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B-CAE9-4A5F-823A-369DB5AFCA94}"/>
              </c:ext>
            </c:extLst>
          </c:dPt>
          <c:dPt>
            <c:idx val="6"/>
            <c:bubble3D val="0"/>
            <c:spPr>
              <a:solidFill>
                <a:srgbClr val="BFCF51"/>
              </a:solidFill>
              <a:ln w="19050">
                <a:solidFill>
                  <a:schemeClr val="bg1"/>
                </a:solidFill>
              </a:ln>
              <a:effectLst/>
            </c:spPr>
            <c:extLst>
              <c:ext xmlns:c16="http://schemas.microsoft.com/office/drawing/2014/chart" uri="{C3380CC4-5D6E-409C-BE32-E72D297353CC}">
                <c16:uniqueId val="{0000001D-CAE9-4A5F-823A-369DB5AFCA94}"/>
              </c:ext>
            </c:extLst>
          </c:dPt>
          <c:dLbls>
            <c:delete val="1"/>
          </c:dLbls>
          <c:cat>
            <c:strRef>
              <c:f>'Ergebnis 2025'!$R$22:$R$28</c:f>
              <c:strCache>
                <c:ptCount val="7"/>
                <c:pt idx="0">
                  <c:v>Stationäre Energieträger</c:v>
                </c:pt>
                <c:pt idx="1">
                  <c:v>Fuhrpark</c:v>
                </c:pt>
                <c:pt idx="2">
                  <c:v>Kältemittel / flüchtige Gase</c:v>
                </c:pt>
                <c:pt idx="3">
                  <c:v>Stromverbrauch (marktbasiert)</c:v>
                </c:pt>
                <c:pt idx="4">
                  <c:v>Stromverbrauch für Fahrzeuge</c:v>
                </c:pt>
                <c:pt idx="5">
                  <c:v>Fernwärme</c:v>
                </c:pt>
                <c:pt idx="6">
                  <c:v>anderweitige Nah- oder Fernversorgung</c:v>
                </c:pt>
              </c:strCache>
            </c:strRef>
          </c:cat>
          <c:val>
            <c:numRef>
              <c:f>'Ergebnis 2025'!$S$22:$S$28</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E-CAE9-4A5F-823A-369DB5AFCA94}"/>
            </c:ext>
          </c:extLst>
        </c:ser>
        <c:dLbls>
          <c:showLegendKey val="0"/>
          <c:showVal val="0"/>
          <c:showCatName val="0"/>
          <c:showSerName val="0"/>
          <c:showPercent val="1"/>
          <c:showBubbleSize val="0"/>
          <c:showLeaderLines val="1"/>
        </c:dLbls>
        <c:firstSliceAng val="0"/>
      </c:pieChart>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Aufteilung der Gesamtemissionen 2024 nach einzelnen Kategorien.</a:t>
            </a:r>
          </a:p>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Scope 2 standortbasiert</a:t>
            </a:r>
          </a:p>
        </c:rich>
      </c:tx>
      <c:layout>
        <c:manualLayout>
          <c:xMode val="edge"/>
          <c:yMode val="edge"/>
          <c:x val="0.13465574927972165"/>
          <c:y val="2.1444124252365651E-2"/>
        </c:manualLayout>
      </c:layout>
      <c:overlay val="0"/>
      <c:spPr>
        <a:noFill/>
        <a:ln>
          <a:noFill/>
        </a:ln>
        <a:effectLst/>
      </c:spPr>
    </c:title>
    <c:autoTitleDeleted val="0"/>
    <c:plotArea>
      <c:layout/>
      <c:pieChart>
        <c:varyColors val="1"/>
        <c:ser>
          <c:idx val="0"/>
          <c:order val="0"/>
          <c:spPr>
            <a:ln>
              <a:solidFill>
                <a:schemeClr val="bg1"/>
              </a:solidFill>
            </a:ln>
          </c:spPr>
          <c:dPt>
            <c:idx val="0"/>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1-ACA1-4778-B3AC-297CCB34CF70}"/>
              </c:ext>
            </c:extLst>
          </c:dPt>
          <c:dPt>
            <c:idx val="1"/>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3-ACA1-4778-B3AC-297CCB34CF70}"/>
              </c:ext>
            </c:extLst>
          </c:dPt>
          <c:dPt>
            <c:idx val="2"/>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5-ACA1-4778-B3AC-297CCB34CF70}"/>
              </c:ext>
            </c:extLst>
          </c:dPt>
          <c:dPt>
            <c:idx val="3"/>
            <c:bubble3D val="0"/>
            <c:spPr>
              <a:gradFill>
                <a:gsLst>
                  <a:gs pos="0">
                    <a:srgbClr val="BFCF51"/>
                  </a:gs>
                  <a:gs pos="100000">
                    <a:srgbClr val="BFCF51"/>
                  </a:gs>
                  <a:gs pos="100000">
                    <a:schemeClr val="accent2">
                      <a:lumMod val="45000"/>
                      <a:lumOff val="55000"/>
                    </a:schemeClr>
                  </a:gs>
                  <a:gs pos="65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7-ACA1-4778-B3AC-297CCB34CF70}"/>
              </c:ext>
            </c:extLst>
          </c:dPt>
          <c:dPt>
            <c:idx val="4"/>
            <c:bubble3D val="0"/>
            <c:spPr>
              <a:solidFill>
                <a:schemeClr val="accent2">
                  <a:lumMod val="20000"/>
                  <a:lumOff val="80000"/>
                </a:schemeClr>
              </a:solidFill>
              <a:ln w="19050">
                <a:solidFill>
                  <a:schemeClr val="bg1"/>
                </a:solidFill>
              </a:ln>
              <a:effectLst/>
            </c:spPr>
            <c:extLst>
              <c:ext xmlns:c16="http://schemas.microsoft.com/office/drawing/2014/chart" uri="{C3380CC4-5D6E-409C-BE32-E72D297353CC}">
                <c16:uniqueId val="{00000009-ACA1-4778-B3AC-297CCB34CF70}"/>
              </c:ext>
            </c:extLst>
          </c:dPt>
          <c:dPt>
            <c:idx val="5"/>
            <c:bubble3D val="0"/>
            <c:spPr>
              <a:gradFill>
                <a:gsLst>
                  <a:gs pos="0">
                    <a:srgbClr val="BFCF51"/>
                  </a:gs>
                  <a:gs pos="100000">
                    <a:srgbClr val="BFCF51"/>
                  </a:gs>
                  <a:gs pos="100000">
                    <a:schemeClr val="accent2">
                      <a:lumMod val="45000"/>
                      <a:lumOff val="55000"/>
                    </a:schemeClr>
                  </a:gs>
                  <a:gs pos="71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B-ACA1-4778-B3AC-297CCB34CF70}"/>
              </c:ext>
            </c:extLst>
          </c:dPt>
          <c:dPt>
            <c:idx val="6"/>
            <c:bubble3D val="0"/>
            <c:spPr>
              <a:solidFill>
                <a:srgbClr val="BFCF51"/>
              </a:solidFill>
              <a:ln w="19050">
                <a:solidFill>
                  <a:schemeClr val="bg1"/>
                </a:solidFill>
              </a:ln>
              <a:effectLst/>
            </c:spPr>
            <c:extLst>
              <c:ext xmlns:c16="http://schemas.microsoft.com/office/drawing/2014/chart" uri="{C3380CC4-5D6E-409C-BE32-E72D297353CC}">
                <c16:uniqueId val="{0000000D-ACA1-4778-B3AC-297CCB34CF70}"/>
              </c:ext>
            </c:extLst>
          </c:dPt>
          <c:dLbls>
            <c:delete val="1"/>
          </c:dLbls>
          <c:cat>
            <c:strRef>
              <c:f>'Ergebnis 2026'!$P$22:$P$28</c:f>
              <c:strCache>
                <c:ptCount val="7"/>
                <c:pt idx="0">
                  <c:v>Stationäre Energieträger</c:v>
                </c:pt>
                <c:pt idx="1">
                  <c:v>Fuhrpark</c:v>
                </c:pt>
                <c:pt idx="2">
                  <c:v>Kältemittel / flüchtige Gase</c:v>
                </c:pt>
                <c:pt idx="3">
                  <c:v>Stromverbrauch (standortbasiert)</c:v>
                </c:pt>
                <c:pt idx="4">
                  <c:v>Stromverbrauch für Fahrzeuge</c:v>
                </c:pt>
                <c:pt idx="5">
                  <c:v>Fernwärme</c:v>
                </c:pt>
                <c:pt idx="6">
                  <c:v>anderweitige Nah- oder Fernversorgung</c:v>
                </c:pt>
              </c:strCache>
            </c:strRef>
          </c:cat>
          <c:val>
            <c:numRef>
              <c:f>'Ergebnis 2026'!$Q$22:$Q$28</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ACA1-4778-B3AC-297CCB34CF70}"/>
            </c:ext>
          </c:extLst>
        </c:ser>
        <c:dLbls>
          <c:showLegendKey val="0"/>
          <c:showVal val="0"/>
          <c:showCatName val="0"/>
          <c:showSerName val="0"/>
          <c:showPercent val="1"/>
          <c:showBubbleSize val="0"/>
          <c:showLeaderLines val="1"/>
        </c:dLbls>
        <c:firstSliceAng val="0"/>
      </c:pieChart>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baseline="0">
                <a:solidFill>
                  <a:srgbClr val="0E2841"/>
                </a:solidFill>
                <a:latin typeface="+mn-lt"/>
                <a:ea typeface="+mn-ea"/>
                <a:cs typeface="+mn-cs"/>
              </a:defRPr>
            </a:pPr>
            <a:r>
              <a:rPr lang="de-DE" sz="1200" b="1" i="0" u="none" strike="noStrike" kern="1200" baseline="0">
                <a:solidFill>
                  <a:srgbClr val="0E2841"/>
                </a:solidFill>
                <a:latin typeface="+mn-lt"/>
                <a:ea typeface="+mn-ea"/>
                <a:cs typeface="+mn-cs"/>
              </a:rPr>
              <a:t>Verteilung der Gesamtemissionen nach Scopes und Kategorien.</a:t>
            </a:r>
          </a:p>
          <a:p>
            <a:pPr algn="ctr" rtl="0">
              <a:defRPr lang="de-DE" sz="1200" b="1" i="0" u="none" strike="noStrike" kern="1200" baseline="0">
                <a:solidFill>
                  <a:srgbClr val="0E2841"/>
                </a:solidFill>
                <a:latin typeface="+mn-lt"/>
                <a:ea typeface="+mn-ea"/>
                <a:cs typeface="+mn-cs"/>
              </a:defRPr>
            </a:pPr>
            <a:r>
              <a:rPr lang="de-DE" sz="1200" b="1" i="0" u="none" strike="noStrike" kern="1200" baseline="0">
                <a:solidFill>
                  <a:srgbClr val="0E2841"/>
                </a:solidFill>
                <a:latin typeface="+mn-lt"/>
                <a:ea typeface="+mn-ea"/>
                <a:cs typeface="+mn-cs"/>
              </a:rPr>
              <a:t>Scope 2 standortbasiert</a:t>
            </a:r>
          </a:p>
        </c:rich>
      </c:tx>
      <c:overlay val="0"/>
      <c:spPr>
        <a:noFill/>
        <a:ln>
          <a:noFill/>
        </a:ln>
        <a:effectLst/>
      </c:spPr>
    </c:title>
    <c:autoTitleDeleted val="0"/>
    <c:plotArea>
      <c:layout>
        <c:manualLayout>
          <c:layoutTarget val="inner"/>
          <c:xMode val="edge"/>
          <c:yMode val="edge"/>
          <c:x val="0.1692583704412606"/>
          <c:y val="0.38518217318519182"/>
          <c:w val="0.66504604326863237"/>
          <c:h val="0.76898161817182831"/>
        </c:manualLayout>
      </c:layout>
      <c:doughnutChart>
        <c:varyColors val="1"/>
        <c:ser>
          <c:idx val="0"/>
          <c:order val="0"/>
          <c:spPr>
            <a:solidFill>
              <a:srgbClr val="BFCF51"/>
            </a:solidFill>
            <a:ln>
              <a:noFill/>
            </a:ln>
          </c:spPr>
          <c:dPt>
            <c:idx val="0"/>
            <c:bubble3D val="0"/>
            <c:spPr>
              <a:solidFill>
                <a:srgbClr val="78A751"/>
              </a:solidFill>
              <a:ln w="19050">
                <a:noFill/>
              </a:ln>
              <a:effectLst/>
            </c:spPr>
            <c:extLst>
              <c:ext xmlns:c16="http://schemas.microsoft.com/office/drawing/2014/chart" uri="{C3380CC4-5D6E-409C-BE32-E72D297353CC}">
                <c16:uniqueId val="{00000001-8BAA-4C8E-A0CA-80681489372F}"/>
              </c:ext>
            </c:extLst>
          </c:dPt>
          <c:dPt>
            <c:idx val="1"/>
            <c:bubble3D val="0"/>
            <c:spPr>
              <a:solidFill>
                <a:srgbClr val="BFCF51"/>
              </a:solidFill>
              <a:ln w="19050">
                <a:noFill/>
              </a:ln>
              <a:effectLst/>
            </c:spPr>
            <c:extLst>
              <c:ext xmlns:c16="http://schemas.microsoft.com/office/drawing/2014/chart" uri="{C3380CC4-5D6E-409C-BE32-E72D297353CC}">
                <c16:uniqueId val="{00000003-8BAA-4C8E-A0CA-80681489372F}"/>
              </c:ext>
            </c:extLst>
          </c:dPt>
          <c:dPt>
            <c:idx val="2"/>
            <c:bubble3D val="0"/>
            <c:spPr>
              <a:solidFill>
                <a:srgbClr val="BFCF51"/>
              </a:solidFill>
              <a:ln w="19050">
                <a:noFill/>
              </a:ln>
              <a:effectLst/>
            </c:spPr>
            <c:extLst>
              <c:ext xmlns:c16="http://schemas.microsoft.com/office/drawing/2014/chart" uri="{C3380CC4-5D6E-409C-BE32-E72D297353CC}">
                <c16:uniqueId val="{00000005-8BAA-4C8E-A0CA-80681489372F}"/>
              </c:ext>
            </c:extLst>
          </c:dPt>
          <c:dPt>
            <c:idx val="3"/>
            <c:bubble3D val="0"/>
            <c:spPr>
              <a:solidFill>
                <a:srgbClr val="BFCF51"/>
              </a:solidFill>
              <a:ln w="19050">
                <a:noFill/>
              </a:ln>
              <a:effectLst/>
            </c:spPr>
            <c:extLst>
              <c:ext xmlns:c16="http://schemas.microsoft.com/office/drawing/2014/chart" uri="{C3380CC4-5D6E-409C-BE32-E72D297353CC}">
                <c16:uniqueId val="{00000007-8BAA-4C8E-A0CA-80681489372F}"/>
              </c:ext>
            </c:extLst>
          </c:dPt>
          <c:dPt>
            <c:idx val="4"/>
            <c:bubble3D val="0"/>
            <c:spPr>
              <a:solidFill>
                <a:srgbClr val="BFCF51"/>
              </a:solidFill>
              <a:ln w="19050">
                <a:noFill/>
              </a:ln>
              <a:effectLst/>
            </c:spPr>
            <c:extLst>
              <c:ext xmlns:c16="http://schemas.microsoft.com/office/drawing/2014/chart" uri="{C3380CC4-5D6E-409C-BE32-E72D297353CC}">
                <c16:uniqueId val="{00000009-8BAA-4C8E-A0CA-80681489372F}"/>
              </c:ext>
            </c:extLst>
          </c:dPt>
          <c:dPt>
            <c:idx val="5"/>
            <c:bubble3D val="0"/>
            <c:spPr>
              <a:solidFill>
                <a:srgbClr val="BFCF51"/>
              </a:solidFill>
              <a:ln w="19050">
                <a:noFill/>
              </a:ln>
              <a:effectLst/>
            </c:spPr>
            <c:extLst>
              <c:ext xmlns:c16="http://schemas.microsoft.com/office/drawing/2014/chart" uri="{C3380CC4-5D6E-409C-BE32-E72D297353CC}">
                <c16:uniqueId val="{0000000B-8BAA-4C8E-A0CA-80681489372F}"/>
              </c:ext>
            </c:extLst>
          </c:dPt>
          <c:dPt>
            <c:idx val="6"/>
            <c:bubble3D val="0"/>
            <c:spPr>
              <a:solidFill>
                <a:srgbClr val="BFCF51"/>
              </a:solidFill>
              <a:ln w="19050">
                <a:noFill/>
              </a:ln>
              <a:effectLst/>
            </c:spPr>
            <c:extLst>
              <c:ext xmlns:c16="http://schemas.microsoft.com/office/drawing/2014/chart" uri="{C3380CC4-5D6E-409C-BE32-E72D297353CC}">
                <c16:uniqueId val="{0000000D-8BAA-4C8E-A0CA-80681489372F}"/>
              </c:ext>
            </c:extLst>
          </c:dPt>
          <c:dLbls>
            <c:dLbl>
              <c:idx val="0"/>
              <c:layout>
                <c:manualLayout>
                  <c:x val="-8.375654089037278E-2"/>
                  <c:y val="-4.1072730693581347E-2"/>
                </c:manualLayout>
              </c:layout>
              <c:tx>
                <c:rich>
                  <a:bodyPr/>
                  <a:lstStyle/>
                  <a:p>
                    <a:fld id="{E80738C3-FDFF-4CD4-B92C-AB29519D74AA}" type="CATEGORYNAME">
                      <a:rPr lang="en-US"/>
                      <a:pPr/>
                      <a:t>[]</a:t>
                    </a:fld>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BAA-4C8E-A0CA-80681489372F}"/>
                </c:ext>
              </c:extLst>
            </c:dLbl>
            <c:dLbl>
              <c:idx val="3"/>
              <c:layout>
                <c:manualLayout>
                  <c:x val="0.1052325770161094"/>
                  <c:y val="-3.3824601747655246E-2"/>
                </c:manualLayout>
              </c:layout>
              <c:tx>
                <c:rich>
                  <a:bodyPr/>
                  <a:lstStyle/>
                  <a:p>
                    <a:fld id="{FA9160C6-28F2-4BB1-A97E-FB8CE4674C8E}" type="CATEGORYNAME">
                      <a:rPr lang="en-US"/>
                      <a:pPr/>
                      <a:t>[]</a:t>
                    </a:fld>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8BAA-4C8E-A0CA-80681489372F}"/>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2026'!$P$33:$P$39</c:f>
              <c:strCache>
                <c:ptCount val="4"/>
                <c:pt idx="0">
                  <c:v>Scope 1</c:v>
                </c:pt>
                <c:pt idx="3">
                  <c:v>Scope 2</c:v>
                </c:pt>
              </c:strCache>
            </c:strRef>
          </c:cat>
          <c:val>
            <c:numRef>
              <c:f>'Ergebnis 2026'!$Q$33:$Q$39</c:f>
              <c:numCache>
                <c:formatCode>General</c:formatCode>
                <c:ptCount val="7"/>
                <c:pt idx="0" formatCode="0.0">
                  <c:v>0</c:v>
                </c:pt>
                <c:pt idx="3" formatCode="0.0">
                  <c:v>0</c:v>
                </c:pt>
              </c:numCache>
            </c:numRef>
          </c:val>
          <c:extLst>
            <c:ext xmlns:c16="http://schemas.microsoft.com/office/drawing/2014/chart" uri="{C3380CC4-5D6E-409C-BE32-E72D297353CC}">
              <c16:uniqueId val="{0000000E-8BAA-4C8E-A0CA-80681489372F}"/>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0-8BAA-4C8E-A0CA-8068148937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2-8BAA-4C8E-A0CA-8068148937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4-8BAA-4C8E-A0CA-8068148937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6-8BAA-4C8E-A0CA-80681489372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8-8BAA-4C8E-A0CA-80681489372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A-8BAA-4C8E-A0CA-80681489372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C-8BAA-4C8E-A0CA-80681489372F}"/>
              </c:ext>
            </c:extLst>
          </c:dPt>
          <c:cat>
            <c:strRef>
              <c:f>'Ergebnis 2026'!$P$33:$P$39</c:f>
              <c:strCache>
                <c:ptCount val="4"/>
                <c:pt idx="0">
                  <c:v>Scope 1</c:v>
                </c:pt>
                <c:pt idx="3">
                  <c:v>Scope 2</c:v>
                </c:pt>
              </c:strCache>
            </c:strRef>
          </c:cat>
          <c:val>
            <c:numRef>
              <c:f>'Ergebnis 2026'!$R$33:$R$39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D-8BAA-4C8E-A0CA-80681489372F}"/>
            </c:ext>
          </c:extLst>
        </c:ser>
        <c:ser>
          <c:idx val="2"/>
          <c:order val="2"/>
          <c:spPr>
            <a:gradFill>
              <a:gsLst>
                <a:gs pos="0">
                  <a:schemeClr val="accent2">
                    <a:lumMod val="5000"/>
                    <a:lumOff val="95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gradFill>
          </c:spPr>
          <c:dPt>
            <c:idx val="0"/>
            <c:bubble3D val="0"/>
            <c:spPr>
              <a:gradFill flip="none" rotWithShape="1">
                <a:gsLst>
                  <a:gs pos="0">
                    <a:srgbClr val="78A751"/>
                  </a:gs>
                  <a:gs pos="100000">
                    <a:srgbClr val="78A751"/>
                  </a:gs>
                  <a:gs pos="100000">
                    <a:schemeClr val="accent2">
                      <a:lumMod val="45000"/>
                      <a:lumOff val="55000"/>
                    </a:schemeClr>
                  </a:gs>
                  <a:gs pos="100000">
                    <a:schemeClr val="accent2">
                      <a:lumMod val="30000"/>
                      <a:lumOff val="70000"/>
                    </a:schemeClr>
                  </a:gs>
                </a:gsLst>
                <a:lin ang="2700000" scaled="1"/>
                <a:tileRect/>
              </a:gradFill>
              <a:effectLst/>
            </c:spPr>
            <c:extLst>
              <c:ext xmlns:c16="http://schemas.microsoft.com/office/drawing/2014/chart" uri="{C3380CC4-5D6E-409C-BE32-E72D297353CC}">
                <c16:uniqueId val="{0000001F-8BAA-4C8E-A0CA-80681489372F}"/>
              </c:ext>
            </c:extLst>
          </c:dPt>
          <c:dPt>
            <c:idx val="1"/>
            <c:bubble3D val="0"/>
            <c:spPr>
              <a:gradFill flip="none" rotWithShape="1">
                <a:gsLst>
                  <a:gs pos="0">
                    <a:srgbClr val="78A751"/>
                  </a:gs>
                  <a:gs pos="100000">
                    <a:schemeClr val="accent2">
                      <a:lumMod val="45000"/>
                      <a:lumOff val="55000"/>
                    </a:schemeClr>
                  </a:gs>
                  <a:gs pos="100000">
                    <a:schemeClr val="accent2">
                      <a:lumMod val="45000"/>
                      <a:lumOff val="55000"/>
                    </a:schemeClr>
                  </a:gs>
                  <a:gs pos="100000">
                    <a:schemeClr val="accent2">
                      <a:lumMod val="30000"/>
                      <a:lumOff val="70000"/>
                    </a:schemeClr>
                  </a:gs>
                </a:gsLst>
                <a:lin ang="2700000" scaled="0"/>
                <a:tileRect/>
              </a:gradFill>
              <a:effectLst/>
            </c:spPr>
            <c:extLst>
              <c:ext xmlns:c16="http://schemas.microsoft.com/office/drawing/2014/chart" uri="{C3380CC4-5D6E-409C-BE32-E72D297353CC}">
                <c16:uniqueId val="{00000021-8BAA-4C8E-A0CA-80681489372F}"/>
              </c:ext>
            </c:extLst>
          </c:dPt>
          <c:dPt>
            <c:idx val="2"/>
            <c:bubble3D val="0"/>
            <c:spPr>
              <a:gradFill>
                <a:gsLst>
                  <a:gs pos="0">
                    <a:srgbClr val="78A751"/>
                  </a:gs>
                  <a:gs pos="100000">
                    <a:schemeClr val="accent2">
                      <a:lumMod val="45000"/>
                      <a:lumOff val="55000"/>
                    </a:schemeClr>
                  </a:gs>
                  <a:gs pos="100000">
                    <a:schemeClr val="accent2">
                      <a:lumMod val="45000"/>
                      <a:lumOff val="55000"/>
                    </a:schemeClr>
                  </a:gs>
                  <a:gs pos="100000">
                    <a:schemeClr val="accent2">
                      <a:lumMod val="30000"/>
                      <a:lumOff val="70000"/>
                    </a:schemeClr>
                  </a:gs>
                </a:gsLst>
                <a:lin ang="2700000" scaled="0"/>
              </a:gradFill>
              <a:effectLst/>
            </c:spPr>
            <c:extLst>
              <c:ext xmlns:c16="http://schemas.microsoft.com/office/drawing/2014/chart" uri="{C3380CC4-5D6E-409C-BE32-E72D297353CC}">
                <c16:uniqueId val="{00000023-8BAA-4C8E-A0CA-80681489372F}"/>
              </c:ext>
            </c:extLst>
          </c:dPt>
          <c:dPt>
            <c:idx val="3"/>
            <c:bubble3D val="0"/>
            <c:spPr>
              <a:gradFill flip="none" rotWithShape="1">
                <a:gsLst>
                  <a:gs pos="0">
                    <a:schemeClr val="accent2">
                      <a:lumMod val="89000"/>
                    </a:schemeClr>
                  </a:gs>
                  <a:gs pos="100000">
                    <a:schemeClr val="accent2">
                      <a:lumMod val="89000"/>
                    </a:schemeClr>
                  </a:gs>
                  <a:gs pos="100000">
                    <a:schemeClr val="accent2">
                      <a:lumMod val="75000"/>
                    </a:schemeClr>
                  </a:gs>
                  <a:gs pos="97000">
                    <a:schemeClr val="accent2">
                      <a:lumMod val="70000"/>
                    </a:schemeClr>
                  </a:gs>
                </a:gsLst>
                <a:lin ang="2700000" scaled="1"/>
                <a:tileRect/>
              </a:gradFill>
              <a:effectLst/>
            </c:spPr>
            <c:extLst>
              <c:ext xmlns:c16="http://schemas.microsoft.com/office/drawing/2014/chart" uri="{C3380CC4-5D6E-409C-BE32-E72D297353CC}">
                <c16:uniqueId val="{00000025-8BAA-4C8E-A0CA-80681489372F}"/>
              </c:ext>
            </c:extLst>
          </c:dPt>
          <c:dPt>
            <c:idx val="4"/>
            <c:bubble3D val="0"/>
            <c:spPr>
              <a:gradFill>
                <a:gsLst>
                  <a:gs pos="0">
                    <a:schemeClr val="accent2">
                      <a:lumMod val="5000"/>
                      <a:lumOff val="95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gradFill>
              <a:effectLst/>
            </c:spPr>
            <c:extLst>
              <c:ext xmlns:c16="http://schemas.microsoft.com/office/drawing/2014/chart" uri="{C3380CC4-5D6E-409C-BE32-E72D297353CC}">
                <c16:uniqueId val="{00000027-8BAA-4C8E-A0CA-80681489372F}"/>
              </c:ext>
            </c:extLst>
          </c:dPt>
          <c:dPt>
            <c:idx val="5"/>
            <c:bubble3D val="0"/>
            <c:spPr>
              <a:gradFill flip="none" rotWithShape="1">
                <a:gsLst>
                  <a:gs pos="0">
                    <a:srgbClr val="BFCF51"/>
                  </a:gs>
                  <a:gs pos="100000">
                    <a:schemeClr val="accent2">
                      <a:lumMod val="95000"/>
                      <a:lumOff val="5000"/>
                    </a:schemeClr>
                  </a:gs>
                  <a:gs pos="100000">
                    <a:schemeClr val="accent2">
                      <a:lumMod val="60000"/>
                    </a:schemeClr>
                  </a:gs>
                </a:gsLst>
                <a:lin ang="2700000" scaled="1"/>
                <a:tileRect/>
              </a:gradFill>
              <a:effectLst/>
            </c:spPr>
            <c:extLst>
              <c:ext xmlns:c16="http://schemas.microsoft.com/office/drawing/2014/chart" uri="{C3380CC4-5D6E-409C-BE32-E72D297353CC}">
                <c16:uniqueId val="{00000029-8BAA-4C8E-A0CA-80681489372F}"/>
              </c:ext>
            </c:extLst>
          </c:dPt>
          <c:dPt>
            <c:idx val="6"/>
            <c:bubble3D val="0"/>
            <c:spPr>
              <a:gradFill>
                <a:gsLst>
                  <a:gs pos="0">
                    <a:srgbClr val="BFCF51"/>
                  </a:gs>
                  <a:gs pos="100000">
                    <a:srgbClr val="BFCF51"/>
                  </a:gs>
                  <a:gs pos="100000">
                    <a:schemeClr val="accent2">
                      <a:lumMod val="45000"/>
                      <a:lumOff val="55000"/>
                    </a:schemeClr>
                  </a:gs>
                  <a:gs pos="100000">
                    <a:schemeClr val="accent2">
                      <a:lumMod val="30000"/>
                      <a:lumOff val="70000"/>
                    </a:schemeClr>
                  </a:gs>
                </a:gsLst>
                <a:lin ang="2700000" scaled="0"/>
              </a:gradFill>
              <a:effectLst/>
            </c:spPr>
            <c:extLst>
              <c:ext xmlns:c16="http://schemas.microsoft.com/office/drawing/2014/chart" uri="{C3380CC4-5D6E-409C-BE32-E72D297353CC}">
                <c16:uniqueId val="{0000002B-8BAA-4C8E-A0CA-80681489372F}"/>
              </c:ext>
            </c:extLst>
          </c:dPt>
          <c:dLbls>
            <c:dLbl>
              <c:idx val="0"/>
              <c:layout>
                <c:manualLayout>
                  <c:x val="0.17170226164643757"/>
                  <c:y val="-8.7857976242497665E-2"/>
                </c:manualLayout>
              </c:layout>
              <c:tx>
                <c:rich>
                  <a:bodyPr/>
                  <a:lstStyle/>
                  <a:p>
                    <a:r>
                      <a:rPr lang="en-US" baseline="0"/>
                      <a:t>Stationäre Energieträger
</a:t>
                    </a:r>
                    <a:fld id="{9F3CAD16-E1D9-4CA8-B2B3-31A7244290B6}"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F-8BAA-4C8E-A0CA-80681489372F}"/>
                </c:ext>
              </c:extLst>
            </c:dLbl>
            <c:dLbl>
              <c:idx val="1"/>
              <c:layout>
                <c:manualLayout>
                  <c:x val="0.23007736421858932"/>
                  <c:y val="-2.3322132123756653E-4"/>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fld id="{49C3C91F-7A6B-4EB6-84B6-A545106E943C}" type="CATEGORYNAME">
                      <a:rPr lang="en-US" sz="800"/>
                      <a:pPr>
                        <a:defRPr sz="800" b="0" i="0" u="none" strike="noStrike" kern="1200" baseline="0">
                          <a:solidFill>
                            <a:schemeClr val="dk1">
                              <a:lumMod val="65000"/>
                              <a:lumOff val="35000"/>
                            </a:schemeClr>
                          </a:solidFill>
                          <a:latin typeface="+mn-lt"/>
                          <a:ea typeface="+mn-ea"/>
                          <a:cs typeface="+mn-cs"/>
                        </a:defRPr>
                      </a:pPr>
                      <a:t>[]</a:t>
                    </a:fld>
                    <a:r>
                      <a:rPr lang="en-US" sz="800"/>
                      <a:t>Mobile Energieträger</a:t>
                    </a:r>
                    <a:r>
                      <a:rPr lang="en-US" sz="800" baseline="0"/>
                      <a:t>
</a:t>
                    </a:r>
                    <a:fld id="{9E19366A-DB21-4817-A3C7-C8C3659C1871}" type="PERCENTAGE">
                      <a:rPr lang="en-US" sz="800" baseline="0"/>
                      <a:pPr>
                        <a:defRPr sz="800" b="0" i="0" u="none" strike="noStrike" kern="1200" baseline="0">
                          <a:solidFill>
                            <a:schemeClr val="dk1">
                              <a:lumMod val="65000"/>
                              <a:lumOff val="35000"/>
                            </a:schemeClr>
                          </a:solidFill>
                          <a:latin typeface="+mn-lt"/>
                          <a:ea typeface="+mn-ea"/>
                          <a:cs typeface="+mn-cs"/>
                        </a:defRPr>
                      </a:pPr>
                      <a:t>[]</a:t>
                    </a:fld>
                    <a:endParaRPr lang="en-US" sz="800" baseline="0"/>
                  </a:p>
                </c:rich>
              </c:tx>
              <c:numFmt formatCode="0%;\-0%;" sourceLinked="0"/>
              <c:spPr>
                <a:solidFill>
                  <a:sysClr val="window" lastClr="FFFFFF"/>
                </a:solidFill>
                <a:ln>
                  <a:solidFill>
                    <a:sysClr val="windowText" lastClr="000000">
                      <a:lumMod val="25000"/>
                      <a:lumOff val="7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4815533010409443"/>
                      <c:h val="8.0159723153312226E-2"/>
                    </c:manualLayout>
                  </c15:layout>
                  <c15:dlblFieldTable/>
                  <c15:showDataLabelsRange val="0"/>
                </c:ext>
                <c:ext xmlns:c16="http://schemas.microsoft.com/office/drawing/2014/chart" uri="{C3380CC4-5D6E-409C-BE32-E72D297353CC}">
                  <c16:uniqueId val="{00000021-8BAA-4C8E-A0CA-80681489372F}"/>
                </c:ext>
              </c:extLst>
            </c:dLbl>
            <c:dLbl>
              <c:idx val="2"/>
              <c:layout>
                <c:manualLayout>
                  <c:x val="0.12241340591669853"/>
                  <c:y val="-1.2080214909876841E-2"/>
                </c:manualLayout>
              </c:layout>
              <c:tx>
                <c:rich>
                  <a:bodyPr/>
                  <a:lstStyle/>
                  <a:p>
                    <a:fld id="{9C64DB07-6E2D-4EB6-9750-F0E81CD551DD}" type="CATEGORYNAME">
                      <a:rPr lang="en-US"/>
                      <a:pPr/>
                      <a:t>[]</a:t>
                    </a:fld>
                    <a:r>
                      <a:rPr lang="en-US"/>
                      <a:t>Kältemittel</a:t>
                    </a:r>
                    <a:r>
                      <a:rPr lang="en-US" baseline="0"/>
                      <a:t>
</a:t>
                    </a:r>
                    <a:fld id="{EE03E54C-3D0E-45EE-93D6-9EB851480C23}"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3-8BAA-4C8E-A0CA-80681489372F}"/>
                </c:ext>
              </c:extLst>
            </c:dLbl>
            <c:dLbl>
              <c:idx val="3"/>
              <c:layout>
                <c:manualLayout>
                  <c:x val="-0.13415453636465269"/>
                  <c:y val="1.0790155137108223E-2"/>
                </c:manualLayout>
              </c:layout>
              <c:tx>
                <c:rich>
                  <a:bodyPr/>
                  <a:lstStyle/>
                  <a:p>
                    <a:r>
                      <a:rPr lang="en-US" baseline="0"/>
                      <a:t>Stromverbrauch (standortbasiert)
</a:t>
                    </a:r>
                    <a:fld id="{3B2B2AB9-FB5E-45B1-9CF5-349A27DBB491}"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8BAA-4C8E-A0CA-80681489372F}"/>
                </c:ext>
              </c:extLst>
            </c:dLbl>
            <c:dLbl>
              <c:idx val="4"/>
              <c:layout>
                <c:manualLayout>
                  <c:x val="-0.27930697367691282"/>
                  <c:y val="-4.5866534128403396E-3"/>
                </c:manualLayout>
              </c:layout>
              <c:tx>
                <c:rich>
                  <a:bodyPr/>
                  <a:lstStyle/>
                  <a:p>
                    <a:fld id="{998EEE48-E4BC-4DF8-BC53-E67C40BB728B}" type="CATEGORYNAME">
                      <a:rPr lang="en-US"/>
                      <a:pPr/>
                      <a:t>[]</a:t>
                    </a:fld>
                    <a:r>
                      <a:rPr lang="en-US"/>
                      <a:t>Stromverbrauch</a:t>
                    </a:r>
                    <a:r>
                      <a:rPr lang="en-US" baseline="0"/>
                      <a:t> (Fahrzeuge)
</a:t>
                    </a:r>
                    <a:fld id="{50837429-3845-4C70-877F-E67128028686}"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7-8BAA-4C8E-A0CA-80681489372F}"/>
                </c:ext>
              </c:extLst>
            </c:dLbl>
            <c:dLbl>
              <c:idx val="5"/>
              <c:layout>
                <c:manualLayout>
                  <c:x val="-0.13399145252930336"/>
                  <c:y val="-8.2626930710871418E-2"/>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fld id="{706B6135-585D-465E-9D78-483A57C5A328}" type="CATEGORYNAME">
                      <a:rPr lang="en-US" sz="800"/>
                      <a:pPr>
                        <a:defRPr sz="800" b="0" i="0" u="none" strike="noStrike" kern="1200" baseline="0">
                          <a:solidFill>
                            <a:schemeClr val="dk1">
                              <a:lumMod val="65000"/>
                              <a:lumOff val="35000"/>
                            </a:schemeClr>
                          </a:solidFill>
                          <a:latin typeface="+mn-lt"/>
                          <a:ea typeface="+mn-ea"/>
                          <a:cs typeface="+mn-cs"/>
                        </a:defRPr>
                      </a:pPr>
                      <a:t>[]</a:t>
                    </a:fld>
                    <a:r>
                      <a:rPr lang="en-US" sz="800" baseline="0"/>
                      <a:t>
Fernwärme </a:t>
                    </a:r>
                    <a:fld id="{BC526A4D-E362-4DC4-80EA-CEAD79E476A2}" type="PERCENTAGE">
                      <a:rPr lang="en-US" sz="800" baseline="0"/>
                      <a:pPr>
                        <a:defRPr sz="800" b="0" i="0" u="none" strike="noStrike" kern="1200" baseline="0">
                          <a:solidFill>
                            <a:schemeClr val="dk1">
                              <a:lumMod val="65000"/>
                              <a:lumOff val="35000"/>
                            </a:schemeClr>
                          </a:solidFill>
                          <a:latin typeface="+mn-lt"/>
                          <a:ea typeface="+mn-ea"/>
                          <a:cs typeface="+mn-cs"/>
                        </a:defRPr>
                      </a:pPr>
                      <a:t>[]</a:t>
                    </a:fld>
                    <a:endParaRPr lang="en-US" sz="800" baseline="0"/>
                  </a:p>
                </c:rich>
              </c:tx>
              <c:numFmt formatCode="0%;\-0%;" sourceLinked="0"/>
              <c:spPr>
                <a:solidFill>
                  <a:sysClr val="window" lastClr="FFFFFF"/>
                </a:solidFill>
                <a:ln>
                  <a:solidFill>
                    <a:sysClr val="windowText" lastClr="000000">
                      <a:lumMod val="25000"/>
                      <a:lumOff val="7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611684470574597"/>
                      <c:h val="6.3007916279190168E-2"/>
                    </c:manualLayout>
                  </c15:layout>
                  <c15:dlblFieldTable/>
                  <c15:showDataLabelsRange val="0"/>
                </c:ext>
                <c:ext xmlns:c16="http://schemas.microsoft.com/office/drawing/2014/chart" uri="{C3380CC4-5D6E-409C-BE32-E72D297353CC}">
                  <c16:uniqueId val="{00000029-8BAA-4C8E-A0CA-80681489372F}"/>
                </c:ext>
              </c:extLst>
            </c:dLbl>
            <c:dLbl>
              <c:idx val="6"/>
              <c:layout>
                <c:manualLayout>
                  <c:x val="-2.6291617890748784E-3"/>
                  <c:y val="-0.16638736438172044"/>
                </c:manualLayout>
              </c:layout>
              <c:tx>
                <c:rich>
                  <a:bodyPr/>
                  <a:lstStyle/>
                  <a:p>
                    <a:r>
                      <a:rPr lang="en-US"/>
                      <a:t>Anderweitige</a:t>
                    </a:r>
                    <a:r>
                      <a:rPr lang="en-US" baseline="0"/>
                      <a:t> Nah- oder Fernversorgung</a:t>
                    </a:r>
                    <a:r>
                      <a:rPr lang="en-US"/>
                      <a:t> </a:t>
                    </a:r>
                    <a:fld id="{21F92CCE-9D35-47C3-9240-02ECECF324B6}" type="CATEGORYNAME">
                      <a:rPr lang="en-US"/>
                      <a:pPr/>
                      <a:t>[]</a:t>
                    </a:fld>
                    <a:r>
                      <a:rPr lang="en-US" baseline="0"/>
                      <a:t>
</a:t>
                    </a:r>
                    <a:fld id="{CA9F07E2-77C0-4982-AB69-792C1AE178DE}"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B-8BAA-4C8E-A0CA-80681489372F}"/>
                </c:ext>
              </c:extLst>
            </c:dLbl>
            <c:numFmt formatCode="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2026'!$P$33:$P$39</c:f>
              <c:strCache>
                <c:ptCount val="4"/>
                <c:pt idx="0">
                  <c:v>Scope 1</c:v>
                </c:pt>
                <c:pt idx="3">
                  <c:v>Scope 2</c:v>
                </c:pt>
              </c:strCache>
            </c:strRef>
          </c:cat>
          <c:val>
            <c:numRef>
              <c:f>'Ergebnis 2026'!$S$33:$S$39</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C-8BAA-4C8E-A0CA-80681489372F}"/>
            </c:ext>
          </c:extLst>
        </c:ser>
        <c:dLbls>
          <c:showLegendKey val="0"/>
          <c:showVal val="0"/>
          <c:showCatName val="0"/>
          <c:showSerName val="0"/>
          <c:showPercent val="0"/>
          <c:showBubbleSize val="0"/>
          <c:showLeaderLines val="0"/>
        </c:dLbls>
        <c:firstSliceAng val="0"/>
        <c:holeSize val="3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US" sz="1200"/>
              <a:t>Aufteilung der Gesamtemissionen 2024 nach Scopes. Scope 2 standortbasiert</a:t>
            </a:r>
          </a:p>
        </c:rich>
      </c:tx>
      <c:layout>
        <c:manualLayout>
          <c:xMode val="edge"/>
          <c:yMode val="edge"/>
          <c:x val="0.11103836974208553"/>
          <c:y val="2.7145678170134042E-2"/>
        </c:manualLayout>
      </c:layout>
      <c:overlay val="0"/>
      <c:spPr>
        <a:noFill/>
        <a:ln>
          <a:noFill/>
        </a:ln>
        <a:effectLst/>
      </c:spPr>
    </c:title>
    <c:autoTitleDeleted val="0"/>
    <c:plotArea>
      <c:layout>
        <c:manualLayout>
          <c:layoutTarget val="inner"/>
          <c:xMode val="edge"/>
          <c:yMode val="edge"/>
          <c:x val="8.0393660531697358E-2"/>
          <c:y val="0.21394475223307366"/>
          <c:w val="0.81876278118609402"/>
          <c:h val="0.58641793607574755"/>
        </c:manualLayout>
      </c:layout>
      <c:pieChart>
        <c:varyColors val="1"/>
        <c:ser>
          <c:idx val="1"/>
          <c:order val="0"/>
          <c:tx>
            <c:strRef>
              <c:f>'Ergebnis 2026'!$P$4</c:f>
              <c:strCache>
                <c:ptCount val="1"/>
                <c:pt idx="0">
                  <c:v>mit Scope 2 standortbasiert</c:v>
                </c:pt>
              </c:strCache>
            </c:strRef>
          </c:tx>
          <c:spPr>
            <a:ln>
              <a:solidFill>
                <a:schemeClr val="bg1"/>
              </a:solidFill>
            </a:ln>
          </c:spPr>
          <c:dPt>
            <c:idx val="0"/>
            <c:bubble3D val="0"/>
            <c:spPr>
              <a:solidFill>
                <a:srgbClr val="78A751"/>
              </a:solidFill>
              <a:ln>
                <a:solidFill>
                  <a:schemeClr val="bg1"/>
                </a:solidFill>
              </a:ln>
            </c:spPr>
            <c:extLst>
              <c:ext xmlns:c16="http://schemas.microsoft.com/office/drawing/2014/chart" uri="{C3380CC4-5D6E-409C-BE32-E72D297353CC}">
                <c16:uniqueId val="{00000006-118D-47D0-BE56-24791AD8BFD9}"/>
              </c:ext>
            </c:extLst>
          </c:dPt>
          <c:dPt>
            <c:idx val="1"/>
            <c:bubble3D val="0"/>
            <c:spPr>
              <a:solidFill>
                <a:srgbClr val="BFCF51"/>
              </a:solidFill>
              <a:ln>
                <a:solidFill>
                  <a:schemeClr val="bg1"/>
                </a:solidFill>
              </a:ln>
            </c:spPr>
            <c:extLst>
              <c:ext xmlns:c16="http://schemas.microsoft.com/office/drawing/2014/chart" uri="{C3380CC4-5D6E-409C-BE32-E72D297353CC}">
                <c16:uniqueId val="{00000008-118D-47D0-BE56-24791AD8BFD9}"/>
              </c:ext>
            </c:extLst>
          </c:dPt>
          <c:cat>
            <c:strRef>
              <c:f>'Ergebnis 2026'!$Q$3:$R$3</c:f>
              <c:strCache>
                <c:ptCount val="2"/>
                <c:pt idx="0">
                  <c:v>Scope 1</c:v>
                </c:pt>
                <c:pt idx="1">
                  <c:v>Scope 2</c:v>
                </c:pt>
              </c:strCache>
            </c:strRef>
          </c:cat>
          <c:val>
            <c:numRef>
              <c:f>'Ergebnis 2026'!$Q$4:$R$4</c:f>
              <c:numCache>
                <c:formatCode>0.0</c:formatCode>
                <c:ptCount val="2"/>
                <c:pt idx="0">
                  <c:v>0</c:v>
                </c:pt>
                <c:pt idx="1">
                  <c:v>0</c:v>
                </c:pt>
              </c:numCache>
            </c:numRef>
          </c:val>
          <c:extLst>
            <c:ext xmlns:c16="http://schemas.microsoft.com/office/drawing/2014/chart" uri="{C3380CC4-5D6E-409C-BE32-E72D297353CC}">
              <c16:uniqueId val="{00000009-118D-47D0-BE56-24791AD8BFD9}"/>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Gesamte</a:t>
            </a:r>
            <a:r>
              <a:rPr lang="de-DE" b="1" baseline="0"/>
              <a:t> </a:t>
            </a:r>
            <a:r>
              <a:rPr lang="de-DE" b="1"/>
              <a:t>THG-Emissionen gegliedert nach Scopes</a:t>
            </a:r>
            <a:r>
              <a:rPr lang="de-DE" b="1" baseline="0"/>
              <a:t> </a:t>
            </a:r>
            <a:endParaRPr lang="de-DE" b="1"/>
          </a:p>
        </c:rich>
      </c:tx>
      <c:layout>
        <c:manualLayout>
          <c:xMode val="edge"/>
          <c:yMode val="edge"/>
          <c:x val="0.13443687922473124"/>
          <c:y val="2.12855418413068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643081017030035"/>
          <c:y val="0.12855629636333774"/>
          <c:w val="0.84921906911096823"/>
          <c:h val="0.69624031670370701"/>
        </c:manualLayout>
      </c:layout>
      <c:barChart>
        <c:barDir val="col"/>
        <c:grouping val="stacked"/>
        <c:varyColors val="0"/>
        <c:ser>
          <c:idx val="0"/>
          <c:order val="0"/>
          <c:tx>
            <c:strRef>
              <c:f>'Ergebnis 2026'!$Q$3</c:f>
              <c:strCache>
                <c:ptCount val="1"/>
                <c:pt idx="0">
                  <c:v>Scope 1</c:v>
                </c:pt>
              </c:strCache>
            </c:strRef>
          </c:tx>
          <c:spPr>
            <a:solidFill>
              <a:srgbClr val="78A751"/>
            </a:solidFill>
            <a:ln>
              <a:solidFill>
                <a:srgbClr val="BFCF51"/>
              </a:solidFill>
            </a:ln>
            <a:effectLst/>
          </c:spPr>
          <c:invertIfNegative val="0"/>
          <c:cat>
            <c:strRef>
              <c:f>'Ergebnis 2026'!$P$4:$P$5</c:f>
              <c:strCache>
                <c:ptCount val="2"/>
                <c:pt idx="0">
                  <c:v>mit Scope 2 standortbasiert</c:v>
                </c:pt>
                <c:pt idx="1">
                  <c:v>mit Scope 2 marktbasiert</c:v>
                </c:pt>
              </c:strCache>
            </c:strRef>
          </c:cat>
          <c:val>
            <c:numRef>
              <c:f>'Ergebnis 2026'!$Q$4:$Q$5</c:f>
              <c:numCache>
                <c:formatCode>0.0</c:formatCode>
                <c:ptCount val="2"/>
                <c:pt idx="0">
                  <c:v>0</c:v>
                </c:pt>
                <c:pt idx="1">
                  <c:v>0</c:v>
                </c:pt>
              </c:numCache>
            </c:numRef>
          </c:val>
          <c:extLst>
            <c:ext xmlns:c16="http://schemas.microsoft.com/office/drawing/2014/chart" uri="{C3380CC4-5D6E-409C-BE32-E72D297353CC}">
              <c16:uniqueId val="{00000002-A138-412B-8A20-994EDE0FEF09}"/>
            </c:ext>
          </c:extLst>
        </c:ser>
        <c:ser>
          <c:idx val="1"/>
          <c:order val="1"/>
          <c:tx>
            <c:strRef>
              <c:f>'Ergebnis 2026'!$R$3</c:f>
              <c:strCache>
                <c:ptCount val="1"/>
                <c:pt idx="0">
                  <c:v>Scope 2</c:v>
                </c:pt>
              </c:strCache>
            </c:strRef>
          </c:tx>
          <c:spPr>
            <a:solidFill>
              <a:srgbClr val="BFCF51"/>
            </a:solidFill>
            <a:ln>
              <a:noFill/>
            </a:ln>
            <a:effectLst/>
          </c:spPr>
          <c:invertIfNegative val="0"/>
          <c:cat>
            <c:strRef>
              <c:f>'Ergebnis 2026'!$P$4:$P$5</c:f>
              <c:strCache>
                <c:ptCount val="2"/>
                <c:pt idx="0">
                  <c:v>mit Scope 2 standortbasiert</c:v>
                </c:pt>
                <c:pt idx="1">
                  <c:v>mit Scope 2 marktbasiert</c:v>
                </c:pt>
              </c:strCache>
            </c:strRef>
          </c:cat>
          <c:val>
            <c:numRef>
              <c:f>'Ergebnis 2026'!$R$4:$R$5</c:f>
              <c:numCache>
                <c:formatCode>0.0</c:formatCode>
                <c:ptCount val="2"/>
                <c:pt idx="0">
                  <c:v>0</c:v>
                </c:pt>
                <c:pt idx="1">
                  <c:v>0</c:v>
                </c:pt>
              </c:numCache>
            </c:numRef>
          </c:val>
          <c:extLst>
            <c:ext xmlns:c16="http://schemas.microsoft.com/office/drawing/2014/chart" uri="{C3380CC4-5D6E-409C-BE32-E72D297353CC}">
              <c16:uniqueId val="{00000005-A138-412B-8A20-994EDE0FEF09}"/>
            </c:ext>
          </c:extLst>
        </c:ser>
        <c:dLbls>
          <c:showLegendKey val="0"/>
          <c:showVal val="0"/>
          <c:showCatName val="0"/>
          <c:showSerName val="0"/>
          <c:showPercent val="0"/>
          <c:showBubbleSize val="0"/>
        </c:dLbls>
        <c:gapWidth val="150"/>
        <c:overlap val="100"/>
        <c:axId val="874470768"/>
        <c:axId val="874468248"/>
      </c:barChart>
      <c:catAx>
        <c:axId val="87447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68248"/>
        <c:crosses val="autoZero"/>
        <c:auto val="1"/>
        <c:lblAlgn val="ctr"/>
        <c:lblOffset val="100"/>
        <c:noMultiLvlLbl val="0"/>
      </c:catAx>
      <c:valAx>
        <c:axId val="874468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[t CO2e]</a:t>
                </a:r>
              </a:p>
            </c:rich>
          </c:tx>
          <c:layout>
            <c:manualLayout>
              <c:xMode val="edge"/>
              <c:yMode val="edge"/>
              <c:x val="2.6208558034442647E-2"/>
              <c:y val="0.346003385736230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70768"/>
        <c:crosses val="autoZero"/>
        <c:crossBetween val="between"/>
      </c:valAx>
      <c:spPr>
        <a:noFill/>
        <a:ln>
          <a:noFill/>
        </a:ln>
        <a:effectLst/>
      </c:spPr>
    </c:plotArea>
    <c:legend>
      <c:legendPos val="b"/>
      <c:layout>
        <c:manualLayout>
          <c:xMode val="edge"/>
          <c:yMode val="edge"/>
          <c:x val="2.1414532351406768E-2"/>
          <c:y val="0.91538902464778105"/>
          <c:w val="0.23620424862773698"/>
          <c:h val="6.15306964429369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US" sz="1200"/>
              <a:t>Aufteilung der Gesamtemissionen 2024 nach Scopes. Scope 2 marktbasiert</a:t>
            </a:r>
          </a:p>
        </c:rich>
      </c:tx>
      <c:layout>
        <c:manualLayout>
          <c:xMode val="edge"/>
          <c:yMode val="edge"/>
          <c:x val="0.11103836974208553"/>
          <c:y val="2.7145678170134042E-2"/>
        </c:manualLayout>
      </c:layout>
      <c:overlay val="0"/>
      <c:spPr>
        <a:noFill/>
        <a:ln>
          <a:noFill/>
        </a:ln>
        <a:effectLst/>
      </c:spPr>
    </c:title>
    <c:autoTitleDeleted val="0"/>
    <c:plotArea>
      <c:layout>
        <c:manualLayout>
          <c:layoutTarget val="inner"/>
          <c:xMode val="edge"/>
          <c:yMode val="edge"/>
          <c:x val="8.0393660531697358E-2"/>
          <c:y val="0.21394475223307366"/>
          <c:w val="0.81876278118609402"/>
          <c:h val="0.58641793607574755"/>
        </c:manualLayout>
      </c:layout>
      <c:pieChart>
        <c:varyColors val="1"/>
        <c:ser>
          <c:idx val="1"/>
          <c:order val="0"/>
          <c:spPr>
            <a:ln>
              <a:solidFill>
                <a:schemeClr val="bg1"/>
              </a:solidFill>
            </a:ln>
          </c:spPr>
          <c:dPt>
            <c:idx val="0"/>
            <c:bubble3D val="0"/>
            <c:spPr>
              <a:solidFill>
                <a:srgbClr val="78A751"/>
              </a:solidFill>
              <a:ln>
                <a:solidFill>
                  <a:schemeClr val="bg1"/>
                </a:solidFill>
              </a:ln>
            </c:spPr>
            <c:extLst>
              <c:ext xmlns:c16="http://schemas.microsoft.com/office/drawing/2014/chart" uri="{C3380CC4-5D6E-409C-BE32-E72D297353CC}">
                <c16:uniqueId val="{00000001-7CE0-408A-8833-C87A6F65B77D}"/>
              </c:ext>
            </c:extLst>
          </c:dPt>
          <c:dPt>
            <c:idx val="1"/>
            <c:bubble3D val="0"/>
            <c:spPr>
              <a:solidFill>
                <a:srgbClr val="BFCF51"/>
              </a:solidFill>
              <a:ln>
                <a:solidFill>
                  <a:schemeClr val="bg1"/>
                </a:solidFill>
              </a:ln>
            </c:spPr>
            <c:extLst>
              <c:ext xmlns:c16="http://schemas.microsoft.com/office/drawing/2014/chart" uri="{C3380CC4-5D6E-409C-BE32-E72D297353CC}">
                <c16:uniqueId val="{00000003-7CE0-408A-8833-C87A6F65B77D}"/>
              </c:ext>
            </c:extLst>
          </c:dPt>
          <c:cat>
            <c:strRef>
              <c:f>'Ergebnis 2026'!$Q$17:$R$17</c:f>
              <c:strCache>
                <c:ptCount val="2"/>
                <c:pt idx="0">
                  <c:v>Scope 1</c:v>
                </c:pt>
                <c:pt idx="1">
                  <c:v>Scope 2</c:v>
                </c:pt>
              </c:strCache>
            </c:strRef>
          </c:cat>
          <c:val>
            <c:numRef>
              <c:f>'Ergebnis 2026'!$Q$18:$R$18</c:f>
              <c:numCache>
                <c:formatCode>#,##0.0</c:formatCode>
                <c:ptCount val="2"/>
                <c:pt idx="0" formatCode="0.0">
                  <c:v>0</c:v>
                </c:pt>
                <c:pt idx="1">
                  <c:v>0</c:v>
                </c:pt>
              </c:numCache>
            </c:numRef>
          </c:val>
          <c:extLst>
            <c:ext xmlns:c16="http://schemas.microsoft.com/office/drawing/2014/chart" uri="{C3380CC4-5D6E-409C-BE32-E72D297353CC}">
              <c16:uniqueId val="{00000004-7CE0-408A-8833-C87A6F65B77D}"/>
            </c:ext>
          </c:extLst>
        </c:ser>
        <c:ser>
          <c:idx val="0"/>
          <c:order val="1"/>
          <c:tx>
            <c:strRef>
              <c:f>'Ergebnis 2026'!$P$4</c:f>
              <c:strCache>
                <c:ptCount val="1"/>
                <c:pt idx="0">
                  <c:v>mit Scope 2 standortbasiert</c:v>
                </c:pt>
              </c:strCache>
            </c:strRef>
          </c:tx>
          <c:explosion val="1"/>
          <c:dPt>
            <c:idx val="0"/>
            <c:bubble3D val="0"/>
            <c:spPr>
              <a:solidFill>
                <a:srgbClr val="78A751"/>
              </a:solidFill>
              <a:ln>
                <a:noFill/>
              </a:ln>
              <a:effectLst/>
            </c:spPr>
            <c:extLst>
              <c:ext xmlns:c16="http://schemas.microsoft.com/office/drawing/2014/chart" uri="{C3380CC4-5D6E-409C-BE32-E72D297353CC}">
                <c16:uniqueId val="{00000006-7CE0-408A-8833-C87A6F65B77D}"/>
              </c:ext>
            </c:extLst>
          </c:dPt>
          <c:dPt>
            <c:idx val="1"/>
            <c:bubble3D val="0"/>
            <c:spPr>
              <a:solidFill>
                <a:srgbClr val="BFCF51"/>
              </a:solidFill>
              <a:ln>
                <a:noFill/>
              </a:ln>
              <a:effectLst/>
            </c:spPr>
            <c:extLst>
              <c:ext xmlns:c16="http://schemas.microsoft.com/office/drawing/2014/chart" uri="{C3380CC4-5D6E-409C-BE32-E72D297353CC}">
                <c16:uniqueId val="{00000008-7CE0-408A-8833-C87A6F65B77D}"/>
              </c:ext>
            </c:extLst>
          </c:dPt>
          <c:dLbls>
            <c:dLbl>
              <c:idx val="0"/>
              <c:layout>
                <c:manualLayout>
                  <c:x val="2.5067479008785878E-2"/>
                  <c:y val="-2.70860511093281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CE0-408A-8833-C87A6F65B77D}"/>
                </c:ext>
              </c:extLst>
            </c:dLbl>
            <c:dLbl>
              <c:idx val="1"/>
              <c:layout>
                <c:manualLayout>
                  <c:x val="-4.9030026995563837E-2"/>
                  <c:y val="1.502114693277924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CE0-408A-8833-C87A6F65B77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2026'!$Q$3:$R$3</c:f>
              <c:strCache>
                <c:ptCount val="2"/>
                <c:pt idx="0">
                  <c:v>Scope 1</c:v>
                </c:pt>
                <c:pt idx="1">
                  <c:v>Scope 2</c:v>
                </c:pt>
              </c:strCache>
            </c:strRef>
          </c:cat>
          <c:val>
            <c:numRef>
              <c:f>'Ergebnis 2026'!$Q$4:$R$4</c:f>
              <c:numCache>
                <c:formatCode>0.0</c:formatCode>
                <c:ptCount val="2"/>
                <c:pt idx="0">
                  <c:v>0</c:v>
                </c:pt>
                <c:pt idx="1">
                  <c:v>0</c:v>
                </c:pt>
              </c:numCache>
            </c:numRef>
          </c:val>
          <c:extLst>
            <c:ext xmlns:c16="http://schemas.microsoft.com/office/drawing/2014/chart" uri="{C3380CC4-5D6E-409C-BE32-E72D297353CC}">
              <c16:uniqueId val="{00000009-7CE0-408A-8833-C87A6F65B77D}"/>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Aufteilung der Gesamtemissionen 2024 nach einzelnen Kategorien.</a:t>
            </a:r>
          </a:p>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Scope 2 marktbasiert</a:t>
            </a:r>
          </a:p>
        </c:rich>
      </c:tx>
      <c:layout>
        <c:manualLayout>
          <c:xMode val="edge"/>
          <c:yMode val="edge"/>
          <c:x val="0.13465574927972165"/>
          <c:y val="2.1444124252365651E-2"/>
        </c:manualLayout>
      </c:layout>
      <c:overlay val="0"/>
      <c:spPr>
        <a:noFill/>
        <a:ln>
          <a:noFill/>
        </a:ln>
        <a:effectLst/>
      </c:spPr>
    </c:title>
    <c:autoTitleDeleted val="0"/>
    <c:plotArea>
      <c:layout/>
      <c:pieChart>
        <c:varyColors val="1"/>
        <c:ser>
          <c:idx val="0"/>
          <c:order val="0"/>
          <c:spPr>
            <a:ln>
              <a:solidFill>
                <a:schemeClr val="bg1"/>
              </a:solidFill>
            </a:ln>
          </c:spPr>
          <c:dPt>
            <c:idx val="0"/>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1-A788-44E1-A552-58D51D72DE4F}"/>
              </c:ext>
            </c:extLst>
          </c:dPt>
          <c:dPt>
            <c:idx val="1"/>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3-A788-44E1-A552-58D51D72DE4F}"/>
              </c:ext>
            </c:extLst>
          </c:dPt>
          <c:dPt>
            <c:idx val="2"/>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5-A788-44E1-A552-58D51D72DE4F}"/>
              </c:ext>
            </c:extLst>
          </c:dPt>
          <c:dPt>
            <c:idx val="3"/>
            <c:bubble3D val="0"/>
            <c:spPr>
              <a:gradFill>
                <a:gsLst>
                  <a:gs pos="0">
                    <a:srgbClr val="BFCF51"/>
                  </a:gs>
                  <a:gs pos="100000">
                    <a:srgbClr val="BFCF51"/>
                  </a:gs>
                  <a:gs pos="100000">
                    <a:schemeClr val="accent2">
                      <a:lumMod val="45000"/>
                      <a:lumOff val="55000"/>
                    </a:schemeClr>
                  </a:gs>
                  <a:gs pos="65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7-A788-44E1-A552-58D51D72DE4F}"/>
              </c:ext>
            </c:extLst>
          </c:dPt>
          <c:dPt>
            <c:idx val="4"/>
            <c:bubble3D val="0"/>
            <c:spPr>
              <a:solidFill>
                <a:schemeClr val="accent2">
                  <a:lumMod val="20000"/>
                  <a:lumOff val="80000"/>
                </a:schemeClr>
              </a:solidFill>
              <a:ln w="19050">
                <a:solidFill>
                  <a:schemeClr val="bg1"/>
                </a:solidFill>
              </a:ln>
              <a:effectLst/>
            </c:spPr>
            <c:extLst>
              <c:ext xmlns:c16="http://schemas.microsoft.com/office/drawing/2014/chart" uri="{C3380CC4-5D6E-409C-BE32-E72D297353CC}">
                <c16:uniqueId val="{00000009-A788-44E1-A552-58D51D72DE4F}"/>
              </c:ext>
            </c:extLst>
          </c:dPt>
          <c:dPt>
            <c:idx val="5"/>
            <c:bubble3D val="0"/>
            <c:spPr>
              <a:gradFill>
                <a:gsLst>
                  <a:gs pos="0">
                    <a:srgbClr val="BFCF51"/>
                  </a:gs>
                  <a:gs pos="100000">
                    <a:srgbClr val="BFCF51"/>
                  </a:gs>
                  <a:gs pos="100000">
                    <a:schemeClr val="accent2">
                      <a:lumMod val="45000"/>
                      <a:lumOff val="55000"/>
                    </a:schemeClr>
                  </a:gs>
                  <a:gs pos="71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B-A788-44E1-A552-58D51D72DE4F}"/>
              </c:ext>
            </c:extLst>
          </c:dPt>
          <c:dPt>
            <c:idx val="6"/>
            <c:bubble3D val="0"/>
            <c:spPr>
              <a:solidFill>
                <a:srgbClr val="BFCF51"/>
              </a:solidFill>
              <a:ln w="19050">
                <a:solidFill>
                  <a:schemeClr val="bg1"/>
                </a:solidFill>
              </a:ln>
              <a:effectLst/>
            </c:spPr>
            <c:extLst>
              <c:ext xmlns:c16="http://schemas.microsoft.com/office/drawing/2014/chart" uri="{C3380CC4-5D6E-409C-BE32-E72D297353CC}">
                <c16:uniqueId val="{0000000D-A788-44E1-A552-58D51D72DE4F}"/>
              </c:ext>
            </c:extLst>
          </c:dPt>
          <c:dLbls>
            <c:delete val="1"/>
          </c:dLbls>
          <c:cat>
            <c:strRef>
              <c:f>'Ergebnis 2026'!$R$22:$R$28</c:f>
              <c:strCache>
                <c:ptCount val="7"/>
                <c:pt idx="0">
                  <c:v>Stationäre Energieträger</c:v>
                </c:pt>
                <c:pt idx="1">
                  <c:v>Fuhrpark</c:v>
                </c:pt>
                <c:pt idx="2">
                  <c:v>Kältemittel / flüchtige Gase</c:v>
                </c:pt>
                <c:pt idx="3">
                  <c:v>Stromverbrauch (marktbasiert)</c:v>
                </c:pt>
                <c:pt idx="4">
                  <c:v>Stromverbrauch für Fahrzeuge</c:v>
                </c:pt>
                <c:pt idx="5">
                  <c:v>Fernwärme</c:v>
                </c:pt>
                <c:pt idx="6">
                  <c:v>anderweitige Nah- oder Fernversorgung</c:v>
                </c:pt>
              </c:strCache>
            </c:strRef>
          </c:cat>
          <c:val>
            <c:numRef>
              <c:f>'Ergebnis 2026'!$S$22:$S$28</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A788-44E1-A552-58D51D72DE4F}"/>
            </c:ext>
          </c:extLst>
        </c:ser>
        <c:dLbls>
          <c:showLegendKey val="0"/>
          <c:showVal val="0"/>
          <c:showCatName val="0"/>
          <c:showSerName val="0"/>
          <c:showPercent val="1"/>
          <c:showBubbleSize val="0"/>
          <c:showLeaderLines val="1"/>
        </c:dLbls>
        <c:firstSliceAng val="0"/>
      </c:pieChart>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Gesamte</a:t>
            </a:r>
            <a:r>
              <a:rPr lang="de-DE" b="1" baseline="0"/>
              <a:t> </a:t>
            </a:r>
            <a:r>
              <a:rPr lang="de-DE" b="1"/>
              <a:t>THG-Emissionen gegliedert nach Scopes (Scope 2 standortbasiert)</a:t>
            </a:r>
            <a:r>
              <a:rPr lang="de-DE" b="1" baseline="0"/>
              <a:t> </a:t>
            </a:r>
            <a:endParaRPr lang="de-DE" b="1"/>
          </a:p>
        </c:rich>
      </c:tx>
      <c:layout>
        <c:manualLayout>
          <c:xMode val="edge"/>
          <c:yMode val="edge"/>
          <c:x val="0.13443687922473124"/>
          <c:y val="2.12855418413068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643081017030035"/>
          <c:y val="0.12855629636333774"/>
          <c:w val="0.84921906911096823"/>
          <c:h val="0.69624031670370701"/>
        </c:manualLayout>
      </c:layout>
      <c:barChart>
        <c:barDir val="col"/>
        <c:grouping val="stacked"/>
        <c:varyColors val="0"/>
        <c:ser>
          <c:idx val="0"/>
          <c:order val="0"/>
          <c:tx>
            <c:strRef>
              <c:f>'Ergebnisse im Verlauf'!$S$3</c:f>
              <c:strCache>
                <c:ptCount val="1"/>
                <c:pt idx="0">
                  <c:v>Scope 1</c:v>
                </c:pt>
              </c:strCache>
            </c:strRef>
          </c:tx>
          <c:spPr>
            <a:solidFill>
              <a:srgbClr val="78A751"/>
            </a:solidFill>
            <a:ln>
              <a:solidFill>
                <a:srgbClr val="BFCF51"/>
              </a:solidFill>
            </a:ln>
            <a:effectLst/>
          </c:spPr>
          <c:invertIfNegative val="0"/>
          <c:cat>
            <c:numRef>
              <c:f>'Ergebnisse im Verlauf'!$R$4:$R$6</c:f>
              <c:numCache>
                <c:formatCode>General</c:formatCode>
                <c:ptCount val="3"/>
                <c:pt idx="0">
                  <c:v>2024</c:v>
                </c:pt>
                <c:pt idx="1">
                  <c:v>2025</c:v>
                </c:pt>
                <c:pt idx="2">
                  <c:v>2026</c:v>
                </c:pt>
              </c:numCache>
            </c:numRef>
          </c:cat>
          <c:val>
            <c:numRef>
              <c:f>'Ergebnisse im Verlauf'!$S$4:$S$6</c:f>
              <c:numCache>
                <c:formatCode>0.0</c:formatCode>
                <c:ptCount val="3"/>
                <c:pt idx="0">
                  <c:v>0</c:v>
                </c:pt>
                <c:pt idx="1">
                  <c:v>0</c:v>
                </c:pt>
                <c:pt idx="2">
                  <c:v>0</c:v>
                </c:pt>
              </c:numCache>
            </c:numRef>
          </c:val>
          <c:extLst>
            <c:ext xmlns:c16="http://schemas.microsoft.com/office/drawing/2014/chart" uri="{C3380CC4-5D6E-409C-BE32-E72D297353CC}">
              <c16:uniqueId val="{00000000-2CFA-49F6-A8AC-F05258130CF6}"/>
            </c:ext>
          </c:extLst>
        </c:ser>
        <c:ser>
          <c:idx val="1"/>
          <c:order val="1"/>
          <c:tx>
            <c:strRef>
              <c:f>'Ergebnisse im Verlauf'!$T$3</c:f>
              <c:strCache>
                <c:ptCount val="1"/>
                <c:pt idx="0">
                  <c:v>Scope 2</c:v>
                </c:pt>
              </c:strCache>
            </c:strRef>
          </c:tx>
          <c:spPr>
            <a:solidFill>
              <a:srgbClr val="BFCF51"/>
            </a:solidFill>
            <a:ln>
              <a:noFill/>
            </a:ln>
            <a:effectLst/>
          </c:spPr>
          <c:invertIfNegative val="0"/>
          <c:cat>
            <c:numRef>
              <c:f>'Ergebnisse im Verlauf'!$R$4:$R$6</c:f>
              <c:numCache>
                <c:formatCode>General</c:formatCode>
                <c:ptCount val="3"/>
                <c:pt idx="0">
                  <c:v>2024</c:v>
                </c:pt>
                <c:pt idx="1">
                  <c:v>2025</c:v>
                </c:pt>
                <c:pt idx="2">
                  <c:v>2026</c:v>
                </c:pt>
              </c:numCache>
            </c:numRef>
          </c:cat>
          <c:val>
            <c:numRef>
              <c:f>'Ergebnisse im Verlauf'!$T$4:$T$6</c:f>
              <c:numCache>
                <c:formatCode>0.0</c:formatCode>
                <c:ptCount val="3"/>
                <c:pt idx="0">
                  <c:v>0</c:v>
                </c:pt>
                <c:pt idx="1">
                  <c:v>0</c:v>
                </c:pt>
                <c:pt idx="2">
                  <c:v>0</c:v>
                </c:pt>
              </c:numCache>
            </c:numRef>
          </c:val>
          <c:extLst>
            <c:ext xmlns:c16="http://schemas.microsoft.com/office/drawing/2014/chart" uri="{C3380CC4-5D6E-409C-BE32-E72D297353CC}">
              <c16:uniqueId val="{00000001-2CFA-49F6-A8AC-F05258130CF6}"/>
            </c:ext>
          </c:extLst>
        </c:ser>
        <c:dLbls>
          <c:showLegendKey val="0"/>
          <c:showVal val="0"/>
          <c:showCatName val="0"/>
          <c:showSerName val="0"/>
          <c:showPercent val="0"/>
          <c:showBubbleSize val="0"/>
        </c:dLbls>
        <c:gapWidth val="150"/>
        <c:overlap val="100"/>
        <c:axId val="874470768"/>
        <c:axId val="874468248"/>
      </c:barChart>
      <c:catAx>
        <c:axId val="874470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Jahr</a:t>
                </a:r>
              </a:p>
            </c:rich>
          </c:tx>
          <c:layout>
            <c:manualLayout>
              <c:xMode val="edge"/>
              <c:yMode val="edge"/>
              <c:x val="0.50269480399304134"/>
              <c:y val="0.9014964317997934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68248"/>
        <c:crosses val="autoZero"/>
        <c:auto val="1"/>
        <c:lblAlgn val="ctr"/>
        <c:lblOffset val="100"/>
        <c:noMultiLvlLbl val="0"/>
      </c:catAx>
      <c:valAx>
        <c:axId val="874468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[t CO2e]</a:t>
                </a:r>
              </a:p>
            </c:rich>
          </c:tx>
          <c:layout>
            <c:manualLayout>
              <c:xMode val="edge"/>
              <c:yMode val="edge"/>
              <c:x val="2.6208558034442647E-2"/>
              <c:y val="0.346003385736230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70768"/>
        <c:crosses val="autoZero"/>
        <c:crossBetween val="between"/>
      </c:valAx>
      <c:spPr>
        <a:noFill/>
        <a:ln>
          <a:noFill/>
        </a:ln>
        <a:effectLst/>
      </c:spPr>
    </c:plotArea>
    <c:legend>
      <c:legendPos val="b"/>
      <c:layout>
        <c:manualLayout>
          <c:xMode val="edge"/>
          <c:yMode val="edge"/>
          <c:x val="2.1414532351406768E-2"/>
          <c:y val="0.91538902464778105"/>
          <c:w val="0.23620424862773698"/>
          <c:h val="6.15306964429369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baseline="0">
                <a:solidFill>
                  <a:srgbClr val="0E2841"/>
                </a:solidFill>
                <a:latin typeface="+mn-lt"/>
                <a:ea typeface="+mn-ea"/>
                <a:cs typeface="+mn-cs"/>
              </a:defRPr>
            </a:pPr>
            <a:r>
              <a:rPr lang="de-DE" sz="1200" b="1" i="0" u="none" strike="noStrike" kern="1200" baseline="0">
                <a:solidFill>
                  <a:srgbClr val="0E2841"/>
                </a:solidFill>
                <a:latin typeface="+mn-lt"/>
                <a:ea typeface="+mn-ea"/>
                <a:cs typeface="+mn-cs"/>
              </a:rPr>
              <a:t>Verteilung der Gesamtemissionen nach Scopes und Kategorien.</a:t>
            </a:r>
          </a:p>
          <a:p>
            <a:pPr algn="ctr" rtl="0">
              <a:defRPr lang="de-DE" sz="1200" b="1" i="0" u="none" strike="noStrike" kern="1200" baseline="0">
                <a:solidFill>
                  <a:srgbClr val="0E2841"/>
                </a:solidFill>
                <a:latin typeface="+mn-lt"/>
                <a:ea typeface="+mn-ea"/>
                <a:cs typeface="+mn-cs"/>
              </a:defRPr>
            </a:pPr>
            <a:r>
              <a:rPr lang="de-DE" sz="1200" b="1" i="0" u="none" strike="noStrike" kern="1200" baseline="0">
                <a:solidFill>
                  <a:srgbClr val="0E2841"/>
                </a:solidFill>
                <a:latin typeface="+mn-lt"/>
                <a:ea typeface="+mn-ea"/>
                <a:cs typeface="+mn-cs"/>
              </a:rPr>
              <a:t>Scope 2 standortbasiert</a:t>
            </a:r>
          </a:p>
        </c:rich>
      </c:tx>
      <c:overlay val="0"/>
      <c:spPr>
        <a:noFill/>
        <a:ln>
          <a:noFill/>
        </a:ln>
        <a:effectLst/>
      </c:spPr>
    </c:title>
    <c:autoTitleDeleted val="0"/>
    <c:plotArea>
      <c:layout>
        <c:manualLayout>
          <c:layoutTarget val="inner"/>
          <c:xMode val="edge"/>
          <c:yMode val="edge"/>
          <c:x val="0.1692583704412606"/>
          <c:y val="0.38518217318519182"/>
          <c:w val="0.66504604326863237"/>
          <c:h val="0.76898161817182831"/>
        </c:manualLayout>
      </c:layout>
      <c:doughnutChart>
        <c:varyColors val="1"/>
        <c:ser>
          <c:idx val="0"/>
          <c:order val="0"/>
          <c:spPr>
            <a:solidFill>
              <a:srgbClr val="BFCF51"/>
            </a:solidFill>
            <a:ln>
              <a:noFill/>
            </a:ln>
          </c:spPr>
          <c:dPt>
            <c:idx val="0"/>
            <c:bubble3D val="0"/>
            <c:spPr>
              <a:solidFill>
                <a:srgbClr val="78A751"/>
              </a:solidFill>
              <a:ln w="19050">
                <a:noFill/>
              </a:ln>
              <a:effectLst/>
            </c:spPr>
            <c:extLst>
              <c:ext xmlns:c16="http://schemas.microsoft.com/office/drawing/2014/chart" uri="{C3380CC4-5D6E-409C-BE32-E72D297353CC}">
                <c16:uniqueId val="{00000003-D673-4937-B4F5-2DBF2DB95732}"/>
              </c:ext>
            </c:extLst>
          </c:dPt>
          <c:dPt>
            <c:idx val="1"/>
            <c:bubble3D val="0"/>
            <c:spPr>
              <a:solidFill>
                <a:srgbClr val="BFCF51"/>
              </a:solidFill>
              <a:ln w="19050">
                <a:noFill/>
              </a:ln>
              <a:effectLst/>
            </c:spPr>
            <c:extLst>
              <c:ext xmlns:c16="http://schemas.microsoft.com/office/drawing/2014/chart" uri="{C3380CC4-5D6E-409C-BE32-E72D297353CC}">
                <c16:uniqueId val="{00000003-4482-43CA-BD3B-4FE7C93566CD}"/>
              </c:ext>
            </c:extLst>
          </c:dPt>
          <c:dPt>
            <c:idx val="2"/>
            <c:bubble3D val="0"/>
            <c:spPr>
              <a:solidFill>
                <a:srgbClr val="BFCF51"/>
              </a:solidFill>
              <a:ln w="19050">
                <a:noFill/>
              </a:ln>
              <a:effectLst/>
            </c:spPr>
            <c:extLst>
              <c:ext xmlns:c16="http://schemas.microsoft.com/office/drawing/2014/chart" uri="{C3380CC4-5D6E-409C-BE32-E72D297353CC}">
                <c16:uniqueId val="{00000005-4482-43CA-BD3B-4FE7C93566CD}"/>
              </c:ext>
            </c:extLst>
          </c:dPt>
          <c:dPt>
            <c:idx val="3"/>
            <c:bubble3D val="0"/>
            <c:spPr>
              <a:solidFill>
                <a:srgbClr val="BFCF51"/>
              </a:solidFill>
              <a:ln w="19050">
                <a:noFill/>
              </a:ln>
              <a:effectLst/>
            </c:spPr>
            <c:extLst>
              <c:ext xmlns:c16="http://schemas.microsoft.com/office/drawing/2014/chart" uri="{C3380CC4-5D6E-409C-BE32-E72D297353CC}">
                <c16:uniqueId val="{00000004-D673-4937-B4F5-2DBF2DB95732}"/>
              </c:ext>
            </c:extLst>
          </c:dPt>
          <c:dPt>
            <c:idx val="4"/>
            <c:bubble3D val="0"/>
            <c:spPr>
              <a:solidFill>
                <a:srgbClr val="BFCF51"/>
              </a:solidFill>
              <a:ln w="19050">
                <a:noFill/>
              </a:ln>
              <a:effectLst/>
            </c:spPr>
            <c:extLst>
              <c:ext xmlns:c16="http://schemas.microsoft.com/office/drawing/2014/chart" uri="{C3380CC4-5D6E-409C-BE32-E72D297353CC}">
                <c16:uniqueId val="{00000009-4482-43CA-BD3B-4FE7C93566CD}"/>
              </c:ext>
            </c:extLst>
          </c:dPt>
          <c:dPt>
            <c:idx val="5"/>
            <c:bubble3D val="0"/>
            <c:spPr>
              <a:solidFill>
                <a:srgbClr val="BFCF51"/>
              </a:solidFill>
              <a:ln w="19050">
                <a:noFill/>
              </a:ln>
              <a:effectLst/>
            </c:spPr>
            <c:extLst>
              <c:ext xmlns:c16="http://schemas.microsoft.com/office/drawing/2014/chart" uri="{C3380CC4-5D6E-409C-BE32-E72D297353CC}">
                <c16:uniqueId val="{0000000B-4482-43CA-BD3B-4FE7C93566CD}"/>
              </c:ext>
            </c:extLst>
          </c:dPt>
          <c:dPt>
            <c:idx val="6"/>
            <c:bubble3D val="0"/>
            <c:spPr>
              <a:solidFill>
                <a:srgbClr val="BFCF51"/>
              </a:solidFill>
              <a:ln w="19050">
                <a:noFill/>
              </a:ln>
              <a:effectLst/>
            </c:spPr>
            <c:extLst>
              <c:ext xmlns:c16="http://schemas.microsoft.com/office/drawing/2014/chart" uri="{C3380CC4-5D6E-409C-BE32-E72D297353CC}">
                <c16:uniqueId val="{0000000D-4482-43CA-BD3B-4FE7C93566CD}"/>
              </c:ext>
            </c:extLst>
          </c:dPt>
          <c:dLbls>
            <c:dLbl>
              <c:idx val="0"/>
              <c:layout>
                <c:manualLayout>
                  <c:x val="-8.375654089037278E-2"/>
                  <c:y val="-4.1072730693581347E-2"/>
                </c:manualLayout>
              </c:layout>
              <c:tx>
                <c:rich>
                  <a:bodyPr/>
                  <a:lstStyle/>
                  <a:p>
                    <a:fld id="{E80738C3-FDFF-4CD4-B92C-AB29519D74AA}" type="CATEGORYNAME">
                      <a:rPr lang="en-US"/>
                      <a:pPr/>
                      <a:t>[]</a:t>
                    </a:fld>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D673-4937-B4F5-2DBF2DB95732}"/>
                </c:ext>
              </c:extLst>
            </c:dLbl>
            <c:dLbl>
              <c:idx val="3"/>
              <c:layout>
                <c:manualLayout>
                  <c:x val="0.1052325770161094"/>
                  <c:y val="-3.3824601747655246E-2"/>
                </c:manualLayout>
              </c:layout>
              <c:tx>
                <c:rich>
                  <a:bodyPr/>
                  <a:lstStyle/>
                  <a:p>
                    <a:fld id="{FA9160C6-28F2-4BB1-A97E-FB8CE4674C8E}" type="CATEGORYNAME">
                      <a:rPr lang="en-US"/>
                      <a:pPr/>
                      <a:t>[]</a:t>
                    </a:fld>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D673-4937-B4F5-2DBF2DB95732}"/>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2024'!$P$33:$P$39</c:f>
              <c:strCache>
                <c:ptCount val="4"/>
                <c:pt idx="0">
                  <c:v>Scope 1</c:v>
                </c:pt>
                <c:pt idx="3">
                  <c:v>Scope 2</c:v>
                </c:pt>
              </c:strCache>
            </c:strRef>
          </c:cat>
          <c:val>
            <c:numRef>
              <c:f>'Ergebnis 2024'!$Q$33:$Q$39</c:f>
              <c:numCache>
                <c:formatCode>General</c:formatCode>
                <c:ptCount val="7"/>
                <c:pt idx="0" formatCode="0.0">
                  <c:v>0</c:v>
                </c:pt>
                <c:pt idx="3" formatCode="0.0">
                  <c:v>0</c:v>
                </c:pt>
              </c:numCache>
            </c:numRef>
          </c:val>
          <c:extLst>
            <c:ext xmlns:c16="http://schemas.microsoft.com/office/drawing/2014/chart" uri="{C3380CC4-5D6E-409C-BE32-E72D297353CC}">
              <c16:uniqueId val="{00000000-D673-4937-B4F5-2DBF2DB95732}"/>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F-4482-43CA-BD3B-4FE7C93566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1-4482-43CA-BD3B-4FE7C93566C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3-4482-43CA-BD3B-4FE7C93566C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5-4482-43CA-BD3B-4FE7C93566C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673-4937-B4F5-2DBF2DB9573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8-D673-4937-B4F5-2DBF2DB9573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D673-4937-B4F5-2DBF2DB95732}"/>
              </c:ext>
            </c:extLst>
          </c:dPt>
          <c:cat>
            <c:strRef>
              <c:f>'Ergebnis 2024'!$P$33:$P$39</c:f>
              <c:strCache>
                <c:ptCount val="4"/>
                <c:pt idx="0">
                  <c:v>Scope 1</c:v>
                </c:pt>
                <c:pt idx="3">
                  <c:v>Scope 2</c:v>
                </c:pt>
              </c:strCache>
            </c:strRef>
          </c:cat>
          <c:val>
            <c:numRef>
              <c:f>'Ergebnis 2024'!$R$33:$R$39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D673-4937-B4F5-2DBF2DB95732}"/>
            </c:ext>
          </c:extLst>
        </c:ser>
        <c:ser>
          <c:idx val="2"/>
          <c:order val="2"/>
          <c:spPr>
            <a:gradFill>
              <a:gsLst>
                <a:gs pos="0">
                  <a:schemeClr val="accent2">
                    <a:lumMod val="5000"/>
                    <a:lumOff val="95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gradFill>
          </c:spPr>
          <c:dPt>
            <c:idx val="0"/>
            <c:bubble3D val="0"/>
            <c:spPr>
              <a:gradFill flip="none" rotWithShape="1">
                <a:gsLst>
                  <a:gs pos="0">
                    <a:srgbClr val="78A751"/>
                  </a:gs>
                  <a:gs pos="100000">
                    <a:srgbClr val="78A751"/>
                  </a:gs>
                  <a:gs pos="100000">
                    <a:schemeClr val="accent2">
                      <a:lumMod val="45000"/>
                      <a:lumOff val="55000"/>
                    </a:schemeClr>
                  </a:gs>
                  <a:gs pos="100000">
                    <a:schemeClr val="accent2">
                      <a:lumMod val="30000"/>
                      <a:lumOff val="70000"/>
                    </a:schemeClr>
                  </a:gs>
                </a:gsLst>
                <a:lin ang="2700000" scaled="1"/>
                <a:tileRect/>
              </a:gradFill>
              <a:effectLst/>
            </c:spPr>
            <c:extLst>
              <c:ext xmlns:c16="http://schemas.microsoft.com/office/drawing/2014/chart" uri="{C3380CC4-5D6E-409C-BE32-E72D297353CC}">
                <c16:uniqueId val="{00000006-D673-4937-B4F5-2DBF2DB95732}"/>
              </c:ext>
            </c:extLst>
          </c:dPt>
          <c:dPt>
            <c:idx val="1"/>
            <c:bubble3D val="0"/>
            <c:spPr>
              <a:gradFill flip="none" rotWithShape="1">
                <a:gsLst>
                  <a:gs pos="0">
                    <a:srgbClr val="78A751"/>
                  </a:gs>
                  <a:gs pos="100000">
                    <a:schemeClr val="accent2">
                      <a:lumMod val="45000"/>
                      <a:lumOff val="55000"/>
                    </a:schemeClr>
                  </a:gs>
                  <a:gs pos="100000">
                    <a:schemeClr val="accent2">
                      <a:lumMod val="45000"/>
                      <a:lumOff val="55000"/>
                    </a:schemeClr>
                  </a:gs>
                  <a:gs pos="100000">
                    <a:schemeClr val="accent2">
                      <a:lumMod val="30000"/>
                      <a:lumOff val="70000"/>
                    </a:schemeClr>
                  </a:gs>
                </a:gsLst>
                <a:lin ang="2700000" scaled="0"/>
                <a:tileRect/>
              </a:gradFill>
              <a:effectLst/>
            </c:spPr>
            <c:extLst>
              <c:ext xmlns:c16="http://schemas.microsoft.com/office/drawing/2014/chart" uri="{C3380CC4-5D6E-409C-BE32-E72D297353CC}">
                <c16:uniqueId val="{0000000B-D673-4937-B4F5-2DBF2DB95732}"/>
              </c:ext>
            </c:extLst>
          </c:dPt>
          <c:dPt>
            <c:idx val="2"/>
            <c:bubble3D val="0"/>
            <c:spPr>
              <a:gradFill>
                <a:gsLst>
                  <a:gs pos="0">
                    <a:srgbClr val="78A751"/>
                  </a:gs>
                  <a:gs pos="100000">
                    <a:schemeClr val="accent2">
                      <a:lumMod val="45000"/>
                      <a:lumOff val="55000"/>
                    </a:schemeClr>
                  </a:gs>
                  <a:gs pos="100000">
                    <a:schemeClr val="accent2">
                      <a:lumMod val="45000"/>
                      <a:lumOff val="55000"/>
                    </a:schemeClr>
                  </a:gs>
                  <a:gs pos="100000">
                    <a:schemeClr val="accent2">
                      <a:lumMod val="30000"/>
                      <a:lumOff val="70000"/>
                    </a:schemeClr>
                  </a:gs>
                </a:gsLst>
                <a:lin ang="2700000" scaled="0"/>
              </a:gradFill>
              <a:effectLst/>
            </c:spPr>
            <c:extLst>
              <c:ext xmlns:c16="http://schemas.microsoft.com/office/drawing/2014/chart" uri="{C3380CC4-5D6E-409C-BE32-E72D297353CC}">
                <c16:uniqueId val="{0000000A-D673-4937-B4F5-2DBF2DB95732}"/>
              </c:ext>
            </c:extLst>
          </c:dPt>
          <c:dPt>
            <c:idx val="3"/>
            <c:bubble3D val="0"/>
            <c:spPr>
              <a:gradFill flip="none" rotWithShape="1">
                <a:gsLst>
                  <a:gs pos="0">
                    <a:schemeClr val="accent2">
                      <a:lumMod val="89000"/>
                    </a:schemeClr>
                  </a:gs>
                  <a:gs pos="100000">
                    <a:schemeClr val="accent2">
                      <a:lumMod val="89000"/>
                    </a:schemeClr>
                  </a:gs>
                  <a:gs pos="100000">
                    <a:schemeClr val="accent2">
                      <a:lumMod val="75000"/>
                    </a:schemeClr>
                  </a:gs>
                  <a:gs pos="97000">
                    <a:schemeClr val="accent2">
                      <a:lumMod val="70000"/>
                    </a:schemeClr>
                  </a:gs>
                </a:gsLst>
                <a:lin ang="2700000" scaled="1"/>
                <a:tileRect/>
              </a:gradFill>
              <a:effectLst/>
            </c:spPr>
            <c:extLst>
              <c:ext xmlns:c16="http://schemas.microsoft.com/office/drawing/2014/chart" uri="{C3380CC4-5D6E-409C-BE32-E72D297353CC}">
                <c16:uniqueId val="{0000000C-D673-4937-B4F5-2DBF2DB95732}"/>
              </c:ext>
            </c:extLst>
          </c:dPt>
          <c:dPt>
            <c:idx val="4"/>
            <c:bubble3D val="0"/>
            <c:spPr>
              <a:gradFill>
                <a:gsLst>
                  <a:gs pos="0">
                    <a:schemeClr val="accent2">
                      <a:lumMod val="5000"/>
                      <a:lumOff val="95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gradFill>
              <a:effectLst/>
            </c:spPr>
            <c:extLst>
              <c:ext xmlns:c16="http://schemas.microsoft.com/office/drawing/2014/chart" uri="{C3380CC4-5D6E-409C-BE32-E72D297353CC}">
                <c16:uniqueId val="{0000000E-D673-4937-B4F5-2DBF2DB95732}"/>
              </c:ext>
            </c:extLst>
          </c:dPt>
          <c:dPt>
            <c:idx val="5"/>
            <c:bubble3D val="0"/>
            <c:spPr>
              <a:gradFill flip="none" rotWithShape="1">
                <a:gsLst>
                  <a:gs pos="0">
                    <a:srgbClr val="BFCF51"/>
                  </a:gs>
                  <a:gs pos="100000">
                    <a:schemeClr val="accent2">
                      <a:lumMod val="95000"/>
                      <a:lumOff val="5000"/>
                    </a:schemeClr>
                  </a:gs>
                  <a:gs pos="100000">
                    <a:schemeClr val="accent2">
                      <a:lumMod val="60000"/>
                    </a:schemeClr>
                  </a:gs>
                </a:gsLst>
                <a:lin ang="2700000" scaled="1"/>
                <a:tileRect/>
              </a:gradFill>
              <a:effectLst/>
            </c:spPr>
            <c:extLst>
              <c:ext xmlns:c16="http://schemas.microsoft.com/office/drawing/2014/chart" uri="{C3380CC4-5D6E-409C-BE32-E72D297353CC}">
                <c16:uniqueId val="{0000000D-D673-4937-B4F5-2DBF2DB95732}"/>
              </c:ext>
            </c:extLst>
          </c:dPt>
          <c:dPt>
            <c:idx val="6"/>
            <c:bubble3D val="0"/>
            <c:spPr>
              <a:gradFill>
                <a:gsLst>
                  <a:gs pos="0">
                    <a:srgbClr val="BFCF51"/>
                  </a:gs>
                  <a:gs pos="100000">
                    <a:srgbClr val="BFCF51"/>
                  </a:gs>
                  <a:gs pos="100000">
                    <a:schemeClr val="accent2">
                      <a:lumMod val="45000"/>
                      <a:lumOff val="55000"/>
                    </a:schemeClr>
                  </a:gs>
                  <a:gs pos="100000">
                    <a:schemeClr val="accent2">
                      <a:lumMod val="30000"/>
                      <a:lumOff val="70000"/>
                    </a:schemeClr>
                  </a:gs>
                </a:gsLst>
                <a:lin ang="2700000" scaled="0"/>
              </a:gradFill>
              <a:effectLst/>
            </c:spPr>
            <c:extLst>
              <c:ext xmlns:c16="http://schemas.microsoft.com/office/drawing/2014/chart" uri="{C3380CC4-5D6E-409C-BE32-E72D297353CC}">
                <c16:uniqueId val="{00000005-D673-4937-B4F5-2DBF2DB95732}"/>
              </c:ext>
            </c:extLst>
          </c:dPt>
          <c:dLbls>
            <c:dLbl>
              <c:idx val="0"/>
              <c:layout>
                <c:manualLayout>
                  <c:x val="0.17170226164643757"/>
                  <c:y val="-8.7857976242497665E-2"/>
                </c:manualLayout>
              </c:layout>
              <c:tx>
                <c:rich>
                  <a:bodyPr/>
                  <a:lstStyle/>
                  <a:p>
                    <a:r>
                      <a:rPr lang="en-US" baseline="0"/>
                      <a:t>Stationäre Energieträger
</a:t>
                    </a:r>
                    <a:fld id="{9F3CAD16-E1D9-4CA8-B2B3-31A7244290B6}"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D673-4937-B4F5-2DBF2DB95732}"/>
                </c:ext>
              </c:extLst>
            </c:dLbl>
            <c:dLbl>
              <c:idx val="1"/>
              <c:layout>
                <c:manualLayout>
                  <c:x val="0.23007743845228792"/>
                  <c:y val="-1.718062073753867E-2"/>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fld id="{49C3C91F-7A6B-4EB6-84B6-A545106E943C}" type="CATEGORYNAME">
                      <a:rPr lang="en-US" sz="800"/>
                      <a:pPr>
                        <a:defRPr sz="800" b="0" i="0" u="none" strike="noStrike" kern="1200" baseline="0">
                          <a:solidFill>
                            <a:schemeClr val="dk1">
                              <a:lumMod val="65000"/>
                              <a:lumOff val="35000"/>
                            </a:schemeClr>
                          </a:solidFill>
                          <a:latin typeface="+mn-lt"/>
                          <a:ea typeface="+mn-ea"/>
                          <a:cs typeface="+mn-cs"/>
                        </a:defRPr>
                      </a:pPr>
                      <a:t>[]</a:t>
                    </a:fld>
                    <a:r>
                      <a:rPr lang="en-US" sz="800"/>
                      <a:t>Mobile Energieträger</a:t>
                    </a:r>
                    <a:r>
                      <a:rPr lang="en-US" sz="800" baseline="0"/>
                      <a:t>
</a:t>
                    </a:r>
                    <a:fld id="{9E19366A-DB21-4817-A3C7-C8C3659C1871}" type="PERCENTAGE">
                      <a:rPr lang="en-US" sz="800" baseline="0"/>
                      <a:pPr>
                        <a:defRPr sz="800" b="0" i="0" u="none" strike="noStrike" kern="1200" baseline="0">
                          <a:solidFill>
                            <a:schemeClr val="dk1">
                              <a:lumMod val="65000"/>
                              <a:lumOff val="35000"/>
                            </a:schemeClr>
                          </a:solidFill>
                          <a:latin typeface="+mn-lt"/>
                          <a:ea typeface="+mn-ea"/>
                          <a:cs typeface="+mn-cs"/>
                        </a:defRPr>
                      </a:pPr>
                      <a:t>[]</a:t>
                    </a:fld>
                    <a:endParaRPr lang="en-US" sz="800" baseline="0"/>
                  </a:p>
                </c:rich>
              </c:tx>
              <c:numFmt formatCode="0%;\-0%;" sourceLinked="0"/>
              <c:spPr>
                <a:solidFill>
                  <a:sysClr val="window" lastClr="FFFFFF"/>
                </a:solidFill>
                <a:ln>
                  <a:solidFill>
                    <a:sysClr val="windowText" lastClr="000000">
                      <a:lumMod val="25000"/>
                      <a:lumOff val="7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4815533010409443"/>
                      <c:h val="8.0159723153312226E-2"/>
                    </c:manualLayout>
                  </c15:layout>
                  <c15:dlblFieldTable/>
                  <c15:showDataLabelsRange val="0"/>
                </c:ext>
                <c:ext xmlns:c16="http://schemas.microsoft.com/office/drawing/2014/chart" uri="{C3380CC4-5D6E-409C-BE32-E72D297353CC}">
                  <c16:uniqueId val="{0000000B-D673-4937-B4F5-2DBF2DB95732}"/>
                </c:ext>
              </c:extLst>
            </c:dLbl>
            <c:dLbl>
              <c:idx val="2"/>
              <c:layout>
                <c:manualLayout>
                  <c:x val="0.12241340591669853"/>
                  <c:y val="-1.2080214909876841E-2"/>
                </c:manualLayout>
              </c:layout>
              <c:tx>
                <c:rich>
                  <a:bodyPr/>
                  <a:lstStyle/>
                  <a:p>
                    <a:fld id="{9C64DB07-6E2D-4EB6-9750-F0E81CD551DD}" type="CATEGORYNAME">
                      <a:rPr lang="en-US"/>
                      <a:pPr/>
                      <a:t>[]</a:t>
                    </a:fld>
                    <a:r>
                      <a:rPr lang="en-US"/>
                      <a:t>Kältemittel</a:t>
                    </a:r>
                    <a:r>
                      <a:rPr lang="en-US" baseline="0"/>
                      <a:t>
</a:t>
                    </a:r>
                    <a:fld id="{EE03E54C-3D0E-45EE-93D6-9EB851480C23}"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D673-4937-B4F5-2DBF2DB95732}"/>
                </c:ext>
              </c:extLst>
            </c:dLbl>
            <c:dLbl>
              <c:idx val="3"/>
              <c:layout>
                <c:manualLayout>
                  <c:x val="-0.13415453636465269"/>
                  <c:y val="1.0790155137108223E-2"/>
                </c:manualLayout>
              </c:layout>
              <c:tx>
                <c:rich>
                  <a:bodyPr/>
                  <a:lstStyle/>
                  <a:p>
                    <a:r>
                      <a:rPr lang="en-US" baseline="0"/>
                      <a:t>Stromverbrauch (standortbasiert)
</a:t>
                    </a:r>
                    <a:fld id="{3B2B2AB9-FB5E-45B1-9CF5-349A27DBB491}"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D673-4937-B4F5-2DBF2DB95732}"/>
                </c:ext>
              </c:extLst>
            </c:dLbl>
            <c:dLbl>
              <c:idx val="4"/>
              <c:layout>
                <c:manualLayout>
                  <c:x val="-0.27930697367691282"/>
                  <c:y val="-4.5866534128403396E-3"/>
                </c:manualLayout>
              </c:layout>
              <c:tx>
                <c:rich>
                  <a:bodyPr/>
                  <a:lstStyle/>
                  <a:p>
                    <a:fld id="{998EEE48-E4BC-4DF8-BC53-E67C40BB728B}" type="CATEGORYNAME">
                      <a:rPr lang="en-US"/>
                      <a:pPr/>
                      <a:t>[]</a:t>
                    </a:fld>
                    <a:r>
                      <a:rPr lang="en-US"/>
                      <a:t>Stromverbrauch</a:t>
                    </a:r>
                    <a:r>
                      <a:rPr lang="en-US" baseline="0"/>
                      <a:t> (Fahrzeuge)
</a:t>
                    </a:r>
                    <a:fld id="{50837429-3845-4C70-877F-E67128028686}"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D673-4937-B4F5-2DBF2DB95732}"/>
                </c:ext>
              </c:extLst>
            </c:dLbl>
            <c:dLbl>
              <c:idx val="5"/>
              <c:layout>
                <c:manualLayout>
                  <c:x val="-0.13399145252930336"/>
                  <c:y val="-8.2626930710871418E-2"/>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fld id="{706B6135-585D-465E-9D78-483A57C5A328}" type="CATEGORYNAME">
                      <a:rPr lang="en-US" sz="800"/>
                      <a:pPr>
                        <a:defRPr sz="800" b="0" i="0" u="none" strike="noStrike" kern="1200" baseline="0">
                          <a:solidFill>
                            <a:schemeClr val="dk1">
                              <a:lumMod val="65000"/>
                              <a:lumOff val="35000"/>
                            </a:schemeClr>
                          </a:solidFill>
                          <a:latin typeface="+mn-lt"/>
                          <a:ea typeface="+mn-ea"/>
                          <a:cs typeface="+mn-cs"/>
                        </a:defRPr>
                      </a:pPr>
                      <a:t>[]</a:t>
                    </a:fld>
                    <a:r>
                      <a:rPr lang="en-US" sz="800" baseline="0"/>
                      <a:t>
Fernwärme </a:t>
                    </a:r>
                    <a:fld id="{BC526A4D-E362-4DC4-80EA-CEAD79E476A2}" type="PERCENTAGE">
                      <a:rPr lang="en-US" sz="800" baseline="0"/>
                      <a:pPr>
                        <a:defRPr sz="800" b="0" i="0" u="none" strike="noStrike" kern="1200" baseline="0">
                          <a:solidFill>
                            <a:schemeClr val="dk1">
                              <a:lumMod val="65000"/>
                              <a:lumOff val="35000"/>
                            </a:schemeClr>
                          </a:solidFill>
                          <a:latin typeface="+mn-lt"/>
                          <a:ea typeface="+mn-ea"/>
                          <a:cs typeface="+mn-cs"/>
                        </a:defRPr>
                      </a:pPr>
                      <a:t>[]</a:t>
                    </a:fld>
                    <a:endParaRPr lang="en-US" sz="800" baseline="0"/>
                  </a:p>
                </c:rich>
              </c:tx>
              <c:numFmt formatCode="0%;\-0%;" sourceLinked="0"/>
              <c:spPr>
                <a:solidFill>
                  <a:sysClr val="window" lastClr="FFFFFF"/>
                </a:solidFill>
                <a:ln>
                  <a:solidFill>
                    <a:sysClr val="windowText" lastClr="000000">
                      <a:lumMod val="25000"/>
                      <a:lumOff val="7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611684470574597"/>
                      <c:h val="6.3007916279190168E-2"/>
                    </c:manualLayout>
                  </c15:layout>
                  <c15:dlblFieldTable/>
                  <c15:showDataLabelsRange val="0"/>
                </c:ext>
                <c:ext xmlns:c16="http://schemas.microsoft.com/office/drawing/2014/chart" uri="{C3380CC4-5D6E-409C-BE32-E72D297353CC}">
                  <c16:uniqueId val="{0000000D-D673-4937-B4F5-2DBF2DB95732}"/>
                </c:ext>
              </c:extLst>
            </c:dLbl>
            <c:dLbl>
              <c:idx val="6"/>
              <c:layout>
                <c:manualLayout>
                  <c:x val="-2.6291617890748784E-3"/>
                  <c:y val="-0.16638736438172044"/>
                </c:manualLayout>
              </c:layout>
              <c:tx>
                <c:rich>
                  <a:bodyPr/>
                  <a:lstStyle/>
                  <a:p>
                    <a:r>
                      <a:rPr lang="en-US"/>
                      <a:t>Anderweitige</a:t>
                    </a:r>
                    <a:r>
                      <a:rPr lang="en-US" baseline="0"/>
                      <a:t> Nah- oder Fernversorgung</a:t>
                    </a:r>
                    <a:r>
                      <a:rPr lang="en-US"/>
                      <a:t> </a:t>
                    </a:r>
                    <a:fld id="{21F92CCE-9D35-47C3-9240-02ECECF324B6}" type="CATEGORYNAME">
                      <a:rPr lang="en-US"/>
                      <a:pPr/>
                      <a:t>[]</a:t>
                    </a:fld>
                    <a:r>
                      <a:rPr lang="en-US" baseline="0"/>
                      <a:t>
</a:t>
                    </a:r>
                    <a:fld id="{CA9F07E2-77C0-4982-AB69-792C1AE178DE}"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D673-4937-B4F5-2DBF2DB95732}"/>
                </c:ext>
              </c:extLst>
            </c:dLbl>
            <c:numFmt formatCode="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2024'!$P$33:$P$39</c:f>
              <c:strCache>
                <c:ptCount val="4"/>
                <c:pt idx="0">
                  <c:v>Scope 1</c:v>
                </c:pt>
                <c:pt idx="3">
                  <c:v>Scope 2</c:v>
                </c:pt>
              </c:strCache>
            </c:strRef>
          </c:cat>
          <c:val>
            <c:numRef>
              <c:f>'Ergebnis 2024'!$S$33:$S$39</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D673-4937-B4F5-2DBF2DB95732}"/>
            </c:ext>
          </c:extLst>
        </c:ser>
        <c:dLbls>
          <c:showLegendKey val="0"/>
          <c:showVal val="0"/>
          <c:showCatName val="0"/>
          <c:showSerName val="0"/>
          <c:showPercent val="0"/>
          <c:showBubbleSize val="0"/>
          <c:showLeaderLines val="0"/>
        </c:dLbls>
        <c:firstSliceAng val="0"/>
        <c:holeSize val="3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effectLst/>
  </c:spPr>
  <c:txPr>
    <a:bodyPr/>
    <a:lstStyle/>
    <a:p>
      <a:pPr>
        <a:defRPr/>
      </a:pPr>
      <a:endParaRPr lang="en-US"/>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Gesamte THG-Emissionen gegliedert nach Scopes (Scope 2 marktbasiert) </a:t>
            </a:r>
          </a:p>
        </c:rich>
      </c:tx>
      <c:layout>
        <c:manualLayout>
          <c:xMode val="edge"/>
          <c:yMode val="edge"/>
          <c:x val="0.13443687922473124"/>
          <c:y val="2.1285541841306863E-2"/>
        </c:manualLayout>
      </c:layout>
      <c:overlay val="0"/>
      <c:spPr>
        <a:noFill/>
        <a:ln>
          <a:noFill/>
        </a:ln>
        <a:effectLst/>
      </c:spPr>
    </c:title>
    <c:autoTitleDeleted val="0"/>
    <c:plotArea>
      <c:layout>
        <c:manualLayout>
          <c:layoutTarget val="inner"/>
          <c:xMode val="edge"/>
          <c:yMode val="edge"/>
          <c:x val="0.14643081017030035"/>
          <c:y val="0.12855629636333774"/>
          <c:w val="0.84921906911096823"/>
          <c:h val="0.69624031670370701"/>
        </c:manualLayout>
      </c:layout>
      <c:barChart>
        <c:barDir val="col"/>
        <c:grouping val="stacked"/>
        <c:varyColors val="0"/>
        <c:ser>
          <c:idx val="0"/>
          <c:order val="0"/>
          <c:tx>
            <c:strRef>
              <c:f>'Ergebnisse im Verlauf'!$S$10</c:f>
              <c:strCache>
                <c:ptCount val="1"/>
                <c:pt idx="0">
                  <c:v>Scope 1</c:v>
                </c:pt>
              </c:strCache>
            </c:strRef>
          </c:tx>
          <c:spPr>
            <a:solidFill>
              <a:srgbClr val="78A751"/>
            </a:solidFill>
            <a:ln>
              <a:solidFill>
                <a:srgbClr val="BFCF51"/>
              </a:solidFill>
            </a:ln>
            <a:effectLst/>
          </c:spPr>
          <c:invertIfNegative val="0"/>
          <c:cat>
            <c:numRef>
              <c:f>'Ergebnisse im Verlauf'!$R$11:$R$13</c:f>
              <c:numCache>
                <c:formatCode>General</c:formatCode>
                <c:ptCount val="3"/>
                <c:pt idx="0">
                  <c:v>2024</c:v>
                </c:pt>
                <c:pt idx="1">
                  <c:v>2025</c:v>
                </c:pt>
                <c:pt idx="2">
                  <c:v>2026</c:v>
                </c:pt>
              </c:numCache>
            </c:numRef>
          </c:cat>
          <c:val>
            <c:numRef>
              <c:f>'Ergebnisse im Verlauf'!$S$11:$S$13</c:f>
              <c:numCache>
                <c:formatCode>0.0</c:formatCode>
                <c:ptCount val="3"/>
                <c:pt idx="0">
                  <c:v>0</c:v>
                </c:pt>
                <c:pt idx="1">
                  <c:v>0</c:v>
                </c:pt>
                <c:pt idx="2">
                  <c:v>0</c:v>
                </c:pt>
              </c:numCache>
            </c:numRef>
          </c:val>
          <c:extLst>
            <c:ext xmlns:c16="http://schemas.microsoft.com/office/drawing/2014/chart" uri="{C3380CC4-5D6E-409C-BE32-E72D297353CC}">
              <c16:uniqueId val="{00000003-0C37-4AEC-A190-2066908F7BFC}"/>
            </c:ext>
          </c:extLst>
        </c:ser>
        <c:ser>
          <c:idx val="1"/>
          <c:order val="1"/>
          <c:tx>
            <c:strRef>
              <c:f>'Ergebnisse im Verlauf'!$T$10</c:f>
              <c:strCache>
                <c:ptCount val="1"/>
                <c:pt idx="0">
                  <c:v>Scope 2</c:v>
                </c:pt>
              </c:strCache>
            </c:strRef>
          </c:tx>
          <c:spPr>
            <a:solidFill>
              <a:srgbClr val="BFCF51"/>
            </a:solidFill>
            <a:ln>
              <a:noFill/>
            </a:ln>
            <a:effectLst/>
          </c:spPr>
          <c:invertIfNegative val="0"/>
          <c:cat>
            <c:numRef>
              <c:f>'Ergebnisse im Verlauf'!$R$11:$R$13</c:f>
              <c:numCache>
                <c:formatCode>General</c:formatCode>
                <c:ptCount val="3"/>
                <c:pt idx="0">
                  <c:v>2024</c:v>
                </c:pt>
                <c:pt idx="1">
                  <c:v>2025</c:v>
                </c:pt>
                <c:pt idx="2">
                  <c:v>2026</c:v>
                </c:pt>
              </c:numCache>
            </c:numRef>
          </c:cat>
          <c:val>
            <c:numRef>
              <c:f>'Ergebnisse im Verlauf'!$T$11:$T$13</c:f>
              <c:numCache>
                <c:formatCode>0.0</c:formatCode>
                <c:ptCount val="3"/>
                <c:pt idx="0">
                  <c:v>0</c:v>
                </c:pt>
                <c:pt idx="1">
                  <c:v>0</c:v>
                </c:pt>
                <c:pt idx="2">
                  <c:v>0</c:v>
                </c:pt>
              </c:numCache>
            </c:numRef>
          </c:val>
          <c:extLst>
            <c:ext xmlns:c16="http://schemas.microsoft.com/office/drawing/2014/chart" uri="{C3380CC4-5D6E-409C-BE32-E72D297353CC}">
              <c16:uniqueId val="{00000005-0C37-4AEC-A190-2066908F7BFC}"/>
            </c:ext>
          </c:extLst>
        </c:ser>
        <c:dLbls>
          <c:showLegendKey val="0"/>
          <c:showVal val="0"/>
          <c:showCatName val="0"/>
          <c:showSerName val="0"/>
          <c:showPercent val="0"/>
          <c:showBubbleSize val="0"/>
        </c:dLbls>
        <c:gapWidth val="150"/>
        <c:overlap val="100"/>
        <c:axId val="874470768"/>
        <c:axId val="874468248"/>
      </c:barChart>
      <c:catAx>
        <c:axId val="874470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Jahr</a:t>
                </a:r>
              </a:p>
            </c:rich>
          </c:tx>
          <c:layout>
            <c:manualLayout>
              <c:xMode val="edge"/>
              <c:yMode val="edge"/>
              <c:x val="0.50269480399304134"/>
              <c:y val="0.90149643179979344"/>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68248"/>
        <c:crosses val="autoZero"/>
        <c:auto val="1"/>
        <c:lblAlgn val="ctr"/>
        <c:lblOffset val="100"/>
        <c:noMultiLvlLbl val="0"/>
      </c:catAx>
      <c:valAx>
        <c:axId val="874468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[t CO2e]</a:t>
                </a:r>
              </a:p>
            </c:rich>
          </c:tx>
          <c:layout>
            <c:manualLayout>
              <c:xMode val="edge"/>
              <c:yMode val="edge"/>
              <c:x val="2.6208558034442647E-2"/>
              <c:y val="0.34600338573623007"/>
            </c:manualLayout>
          </c:layout>
          <c:overlay val="0"/>
          <c:spPr>
            <a:noFill/>
            <a:ln>
              <a:noFill/>
            </a:ln>
            <a:effectLst/>
          </c:sp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70768"/>
        <c:crosses val="autoZero"/>
        <c:crossBetween val="between"/>
      </c:valAx>
    </c:plotArea>
    <c:legend>
      <c:legendPos val="b"/>
      <c:layout>
        <c:manualLayout>
          <c:xMode val="edge"/>
          <c:yMode val="edge"/>
          <c:x val="2.1414532351406768E-2"/>
          <c:y val="0.91538902464778105"/>
          <c:w val="0.23620424862773698"/>
          <c:h val="6.15306964429369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US" sz="1200"/>
              <a:t>Aufteilung der Gesamtemissionen 2024 nach Scopes. Scope 2 standortbasiert</a:t>
            </a:r>
          </a:p>
        </c:rich>
      </c:tx>
      <c:layout>
        <c:manualLayout>
          <c:xMode val="edge"/>
          <c:yMode val="edge"/>
          <c:x val="0.1146767668308996"/>
          <c:y val="2.714564523515273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8.0393660531697358E-2"/>
          <c:y val="0.21394475223307366"/>
          <c:w val="0.81876278118609402"/>
          <c:h val="0.58641793607574755"/>
        </c:manualLayout>
      </c:layout>
      <c:pieChart>
        <c:varyColors val="1"/>
        <c:ser>
          <c:idx val="0"/>
          <c:order val="0"/>
          <c:tx>
            <c:strRef>
              <c:f>'Ergebnis 2024'!$P$4</c:f>
              <c:strCache>
                <c:ptCount val="1"/>
                <c:pt idx="0">
                  <c:v>mit Scope 2 standortbasiert</c:v>
                </c:pt>
              </c:strCache>
            </c:strRef>
          </c:tx>
          <c:explosion val="1"/>
          <c:dPt>
            <c:idx val="0"/>
            <c:bubble3D val="0"/>
            <c:spPr>
              <a:solidFill>
                <a:srgbClr val="78A751"/>
              </a:solidFill>
              <a:ln>
                <a:noFill/>
              </a:ln>
              <a:effectLst/>
            </c:spPr>
            <c:extLst>
              <c:ext xmlns:c16="http://schemas.microsoft.com/office/drawing/2014/chart" uri="{C3380CC4-5D6E-409C-BE32-E72D297353CC}">
                <c16:uniqueId val="{00000001-12CE-460D-A703-6E9489D5C5AD}"/>
              </c:ext>
            </c:extLst>
          </c:dPt>
          <c:dPt>
            <c:idx val="1"/>
            <c:bubble3D val="0"/>
            <c:spPr>
              <a:solidFill>
                <a:srgbClr val="BFCF51"/>
              </a:solidFill>
              <a:ln>
                <a:noFill/>
              </a:ln>
              <a:effectLst/>
            </c:spPr>
            <c:extLst>
              <c:ext xmlns:c16="http://schemas.microsoft.com/office/drawing/2014/chart" uri="{C3380CC4-5D6E-409C-BE32-E72D297353CC}">
                <c16:uniqueId val="{00000003-12CE-460D-A703-6E9489D5C5AD}"/>
              </c:ext>
            </c:extLst>
          </c:dPt>
          <c:dLbls>
            <c:dLbl>
              <c:idx val="0"/>
              <c:layout>
                <c:manualLayout>
                  <c:x val="7.0397302718011173E-2"/>
                  <c:y val="5.6885173184720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2CE-460D-A703-6E9489D5C5AD}"/>
                </c:ext>
              </c:extLst>
            </c:dLbl>
            <c:dLbl>
              <c:idx val="1"/>
              <c:layout>
                <c:manualLayout>
                  <c:x val="-2.8108401962009068E-2"/>
                  <c:y val="-1.783721984528695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2CE-460D-A703-6E9489D5C5AD}"/>
                </c:ext>
              </c:extLst>
            </c:dLbl>
            <c:numFmt formatCode="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algn="ctr">
                  <a:defRPr lang="en-US" sz="1000" b="0" i="0" u="none" strike="noStrike" kern="1200" baseline="0">
                    <a:solidFill>
                      <a:schemeClr val="dk1"/>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'Ergebnis 2024'!$Q$3:$R$3</c:f>
              <c:strCache>
                <c:ptCount val="2"/>
                <c:pt idx="0">
                  <c:v>Scope 1</c:v>
                </c:pt>
                <c:pt idx="1">
                  <c:v>Scope 2</c:v>
                </c:pt>
              </c:strCache>
            </c:strRef>
          </c:cat>
          <c:val>
            <c:numRef>
              <c:f>'Ergebnis 2024'!$Q$4:$R$4</c:f>
              <c:numCache>
                <c:formatCode>0.0</c:formatCode>
                <c:ptCount val="2"/>
                <c:pt idx="0">
                  <c:v>0</c:v>
                </c:pt>
                <c:pt idx="1">
                  <c:v>0</c:v>
                </c:pt>
              </c:numCache>
            </c:numRef>
          </c:val>
          <c:extLst>
            <c:ext xmlns:c16="http://schemas.microsoft.com/office/drawing/2014/chart" uri="{C3380CC4-5D6E-409C-BE32-E72D297353CC}">
              <c16:uniqueId val="{00000004-12CE-460D-A703-6E9489D5C5AD}"/>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bg1">
          <a:lumMod val="50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Gesamte</a:t>
            </a:r>
            <a:r>
              <a:rPr lang="de-DE" b="1" baseline="0"/>
              <a:t> </a:t>
            </a:r>
            <a:r>
              <a:rPr lang="de-DE" b="1"/>
              <a:t>THG-Emissionen gegliedert nach Scopes</a:t>
            </a:r>
            <a:r>
              <a:rPr lang="de-DE" b="1" baseline="0"/>
              <a:t> </a:t>
            </a:r>
            <a:endParaRPr lang="de-DE" b="1"/>
          </a:p>
        </c:rich>
      </c:tx>
      <c:layout>
        <c:manualLayout>
          <c:xMode val="edge"/>
          <c:yMode val="edge"/>
          <c:x val="0.13443687922473124"/>
          <c:y val="2.12855418413068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643081017030035"/>
          <c:y val="0.12855629636333774"/>
          <c:w val="0.84921906911096823"/>
          <c:h val="0.69624031670370701"/>
        </c:manualLayout>
      </c:layout>
      <c:barChart>
        <c:barDir val="col"/>
        <c:grouping val="stacked"/>
        <c:varyColors val="0"/>
        <c:ser>
          <c:idx val="0"/>
          <c:order val="0"/>
          <c:tx>
            <c:strRef>
              <c:f>'Ergebnis 2024'!$Q$3</c:f>
              <c:strCache>
                <c:ptCount val="1"/>
                <c:pt idx="0">
                  <c:v>Scope 1</c:v>
                </c:pt>
              </c:strCache>
            </c:strRef>
          </c:tx>
          <c:spPr>
            <a:solidFill>
              <a:srgbClr val="78A751"/>
            </a:solidFill>
            <a:ln>
              <a:solidFill>
                <a:srgbClr val="BFCF51"/>
              </a:solidFill>
            </a:ln>
            <a:effectLst/>
          </c:spPr>
          <c:invertIfNegative val="0"/>
          <c:cat>
            <c:strRef>
              <c:f>'Ergebnis 2024'!$P$4:$P$5</c:f>
              <c:strCache>
                <c:ptCount val="2"/>
                <c:pt idx="0">
                  <c:v>mit Scope 2 standortbasiert</c:v>
                </c:pt>
                <c:pt idx="1">
                  <c:v>mit Scope 2 marktbasiert</c:v>
                </c:pt>
              </c:strCache>
            </c:strRef>
          </c:cat>
          <c:val>
            <c:numRef>
              <c:f>'Ergebnis 2024'!$Q$4:$Q$5</c:f>
              <c:numCache>
                <c:formatCode>0.0</c:formatCode>
                <c:ptCount val="2"/>
                <c:pt idx="0">
                  <c:v>0</c:v>
                </c:pt>
                <c:pt idx="1">
                  <c:v>0</c:v>
                </c:pt>
              </c:numCache>
            </c:numRef>
          </c:val>
          <c:extLst>
            <c:ext xmlns:c16="http://schemas.microsoft.com/office/drawing/2014/chart" uri="{C3380CC4-5D6E-409C-BE32-E72D297353CC}">
              <c16:uniqueId val="{00000000-FB90-4CC5-9C42-75A55747A34D}"/>
            </c:ext>
          </c:extLst>
        </c:ser>
        <c:ser>
          <c:idx val="1"/>
          <c:order val="1"/>
          <c:tx>
            <c:strRef>
              <c:f>'Ergebnis 2024'!$R$3</c:f>
              <c:strCache>
                <c:ptCount val="1"/>
                <c:pt idx="0">
                  <c:v>Scope 2</c:v>
                </c:pt>
              </c:strCache>
            </c:strRef>
          </c:tx>
          <c:spPr>
            <a:solidFill>
              <a:srgbClr val="BFCF51"/>
            </a:solidFill>
            <a:ln>
              <a:noFill/>
            </a:ln>
            <a:effectLst/>
          </c:spPr>
          <c:invertIfNegative val="0"/>
          <c:cat>
            <c:strRef>
              <c:f>'Ergebnis 2024'!$P$4:$P$5</c:f>
              <c:strCache>
                <c:ptCount val="2"/>
                <c:pt idx="0">
                  <c:v>mit Scope 2 standortbasiert</c:v>
                </c:pt>
                <c:pt idx="1">
                  <c:v>mit Scope 2 marktbasiert</c:v>
                </c:pt>
              </c:strCache>
            </c:strRef>
          </c:cat>
          <c:val>
            <c:numRef>
              <c:f>'Ergebnis 2024'!$R$4:$R$5</c:f>
              <c:numCache>
                <c:formatCode>0.0</c:formatCode>
                <c:ptCount val="2"/>
                <c:pt idx="0">
                  <c:v>0</c:v>
                </c:pt>
                <c:pt idx="1">
                  <c:v>0</c:v>
                </c:pt>
              </c:numCache>
            </c:numRef>
          </c:val>
          <c:extLst>
            <c:ext xmlns:c16="http://schemas.microsoft.com/office/drawing/2014/chart" uri="{C3380CC4-5D6E-409C-BE32-E72D297353CC}">
              <c16:uniqueId val="{00000001-FB90-4CC5-9C42-75A55747A34D}"/>
            </c:ext>
          </c:extLst>
        </c:ser>
        <c:dLbls>
          <c:showLegendKey val="0"/>
          <c:showVal val="0"/>
          <c:showCatName val="0"/>
          <c:showSerName val="0"/>
          <c:showPercent val="0"/>
          <c:showBubbleSize val="0"/>
        </c:dLbls>
        <c:gapWidth val="150"/>
        <c:overlap val="100"/>
        <c:axId val="874470768"/>
        <c:axId val="874468248"/>
      </c:barChart>
      <c:catAx>
        <c:axId val="87447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68248"/>
        <c:crosses val="autoZero"/>
        <c:auto val="1"/>
        <c:lblAlgn val="ctr"/>
        <c:lblOffset val="100"/>
        <c:noMultiLvlLbl val="0"/>
      </c:catAx>
      <c:valAx>
        <c:axId val="874468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[t CO2e]</a:t>
                </a:r>
              </a:p>
            </c:rich>
          </c:tx>
          <c:layout>
            <c:manualLayout>
              <c:xMode val="edge"/>
              <c:yMode val="edge"/>
              <c:x val="2.6208558034442647E-2"/>
              <c:y val="0.346003385736230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70768"/>
        <c:crosses val="autoZero"/>
        <c:crossBetween val="between"/>
      </c:valAx>
      <c:spPr>
        <a:noFill/>
        <a:ln>
          <a:noFill/>
        </a:ln>
        <a:effectLst/>
      </c:spPr>
    </c:plotArea>
    <c:legend>
      <c:legendPos val="b"/>
      <c:layout>
        <c:manualLayout>
          <c:xMode val="edge"/>
          <c:yMode val="edge"/>
          <c:x val="2.1414532351406768E-2"/>
          <c:y val="0.91538902464778105"/>
          <c:w val="0.23620424862773698"/>
          <c:h val="6.15306964429369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US" sz="1200"/>
              <a:t>Aufteilung der Gesamtemissionen 2024 nach Scopes. Scope 2 marktbasiert</a:t>
            </a:r>
          </a:p>
        </c:rich>
      </c:tx>
      <c:layout>
        <c:manualLayout>
          <c:xMode val="edge"/>
          <c:yMode val="edge"/>
          <c:x val="0.11103836974208553"/>
          <c:y val="2.7145678170134042E-2"/>
        </c:manualLayout>
      </c:layout>
      <c:overlay val="0"/>
      <c:spPr>
        <a:noFill/>
        <a:ln>
          <a:noFill/>
        </a:ln>
        <a:effectLst/>
      </c:spPr>
    </c:title>
    <c:autoTitleDeleted val="0"/>
    <c:plotArea>
      <c:layout>
        <c:manualLayout>
          <c:layoutTarget val="inner"/>
          <c:xMode val="edge"/>
          <c:yMode val="edge"/>
          <c:x val="8.0393660531697358E-2"/>
          <c:y val="0.21394475223307366"/>
          <c:w val="0.81876278118609402"/>
          <c:h val="0.58641793607574755"/>
        </c:manualLayout>
      </c:layout>
      <c:pieChart>
        <c:varyColors val="1"/>
        <c:ser>
          <c:idx val="1"/>
          <c:order val="0"/>
          <c:spPr>
            <a:ln>
              <a:solidFill>
                <a:schemeClr val="bg1"/>
              </a:solidFill>
            </a:ln>
          </c:spPr>
          <c:dPt>
            <c:idx val="0"/>
            <c:bubble3D val="0"/>
            <c:spPr>
              <a:solidFill>
                <a:srgbClr val="78A751"/>
              </a:solidFill>
              <a:ln>
                <a:solidFill>
                  <a:schemeClr val="bg1"/>
                </a:solidFill>
              </a:ln>
            </c:spPr>
            <c:extLst>
              <c:ext xmlns:c16="http://schemas.microsoft.com/office/drawing/2014/chart" uri="{C3380CC4-5D6E-409C-BE32-E72D297353CC}">
                <c16:uniqueId val="{00000009-F2D9-42D0-AA99-5FDE62CB2EAC}"/>
              </c:ext>
            </c:extLst>
          </c:dPt>
          <c:dPt>
            <c:idx val="1"/>
            <c:bubble3D val="0"/>
            <c:spPr>
              <a:solidFill>
                <a:srgbClr val="BFCF51"/>
              </a:solidFill>
              <a:ln>
                <a:solidFill>
                  <a:schemeClr val="bg1"/>
                </a:solidFill>
              </a:ln>
            </c:spPr>
            <c:extLst>
              <c:ext xmlns:c16="http://schemas.microsoft.com/office/drawing/2014/chart" uri="{C3380CC4-5D6E-409C-BE32-E72D297353CC}">
                <c16:uniqueId val="{00000008-F2D9-42D0-AA99-5FDE62CB2EAC}"/>
              </c:ext>
            </c:extLst>
          </c:dPt>
          <c:dLbls>
            <c:numFmt formatCode="0%;\-0%;" sourceLinked="0"/>
            <c:spPr>
              <a:solidFill>
                <a:sysClr val="window" lastClr="FFFFFF"/>
              </a:solidFill>
              <a:ln>
                <a:solidFill>
                  <a:sysClr val="windowText" lastClr="000000">
                    <a:lumMod val="65000"/>
                    <a:lumOff val="35000"/>
                  </a:sysClr>
                </a:solidFill>
              </a:ln>
              <a:effectLst/>
            </c:spPr>
            <c:dLblPos val="outEnd"/>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c15:spPr>
              </c:ext>
            </c:extLst>
          </c:dLbls>
          <c:cat>
            <c:strRef>
              <c:f>'Ergebnis 2024'!$Q$17:$R$17</c:f>
              <c:strCache>
                <c:ptCount val="2"/>
                <c:pt idx="0">
                  <c:v>Scope 1</c:v>
                </c:pt>
                <c:pt idx="1">
                  <c:v>Scope 2</c:v>
                </c:pt>
              </c:strCache>
            </c:strRef>
          </c:cat>
          <c:val>
            <c:numRef>
              <c:f>'Ergebnis 2024'!$Q$18:$R$18</c:f>
              <c:numCache>
                <c:formatCode>#,##0.0</c:formatCode>
                <c:ptCount val="2"/>
                <c:pt idx="0" formatCode="0.0">
                  <c:v>0</c:v>
                </c:pt>
                <c:pt idx="1">
                  <c:v>0</c:v>
                </c:pt>
              </c:numCache>
            </c:numRef>
          </c:val>
          <c:extLst>
            <c:ext xmlns:c16="http://schemas.microsoft.com/office/drawing/2014/chart" uri="{C3380CC4-5D6E-409C-BE32-E72D297353CC}">
              <c16:uniqueId val="{00000007-F2D9-42D0-AA99-5FDE62CB2EAC}"/>
            </c:ext>
          </c:extLst>
        </c:ser>
        <c:ser>
          <c:idx val="0"/>
          <c:order val="1"/>
          <c:tx>
            <c:strRef>
              <c:f>'Ergebnis 2024'!$P$4</c:f>
              <c:strCache>
                <c:ptCount val="1"/>
                <c:pt idx="0">
                  <c:v>mit Scope 2 standortbasiert</c:v>
                </c:pt>
              </c:strCache>
            </c:strRef>
          </c:tx>
          <c:explosion val="1"/>
          <c:dPt>
            <c:idx val="0"/>
            <c:bubble3D val="0"/>
            <c:spPr>
              <a:solidFill>
                <a:srgbClr val="78A751"/>
              </a:solidFill>
              <a:ln>
                <a:noFill/>
              </a:ln>
              <a:effectLst/>
            </c:spPr>
            <c:extLst>
              <c:ext xmlns:c16="http://schemas.microsoft.com/office/drawing/2014/chart" uri="{C3380CC4-5D6E-409C-BE32-E72D297353CC}">
                <c16:uniqueId val="{00000003-F2D9-42D0-AA99-5FDE62CB2EAC}"/>
              </c:ext>
            </c:extLst>
          </c:dPt>
          <c:dPt>
            <c:idx val="1"/>
            <c:bubble3D val="0"/>
            <c:spPr>
              <a:solidFill>
                <a:srgbClr val="BFCF51"/>
              </a:solidFill>
              <a:ln>
                <a:noFill/>
              </a:ln>
              <a:effectLst/>
            </c:spPr>
            <c:extLst>
              <c:ext xmlns:c16="http://schemas.microsoft.com/office/drawing/2014/chart" uri="{C3380CC4-5D6E-409C-BE32-E72D297353CC}">
                <c16:uniqueId val="{00000005-F2D9-42D0-AA99-5FDE62CB2EAC}"/>
              </c:ext>
            </c:extLst>
          </c:dPt>
          <c:dLbls>
            <c:dLbl>
              <c:idx val="0"/>
              <c:layout>
                <c:manualLayout>
                  <c:x val="2.5067479008785878E-2"/>
                  <c:y val="-2.70860511093281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2D9-42D0-AA99-5FDE62CB2EAC}"/>
                </c:ext>
              </c:extLst>
            </c:dLbl>
            <c:dLbl>
              <c:idx val="1"/>
              <c:layout>
                <c:manualLayout>
                  <c:x val="-4.9030026995563837E-2"/>
                  <c:y val="1.502114693277924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2D9-42D0-AA99-5FDE62CB2EA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2024'!$Q$3:$R$3</c:f>
              <c:strCache>
                <c:ptCount val="2"/>
                <c:pt idx="0">
                  <c:v>Scope 1</c:v>
                </c:pt>
                <c:pt idx="1">
                  <c:v>Scope 2</c:v>
                </c:pt>
              </c:strCache>
            </c:strRef>
          </c:cat>
          <c:val>
            <c:numRef>
              <c:f>'Ergebnis 2024'!$Q$4:$R$4</c:f>
              <c:numCache>
                <c:formatCode>0.0</c:formatCode>
                <c:ptCount val="2"/>
                <c:pt idx="0">
                  <c:v>0</c:v>
                </c:pt>
                <c:pt idx="1">
                  <c:v>0</c:v>
                </c:pt>
              </c:numCache>
            </c:numRef>
          </c:val>
          <c:extLst>
            <c:ext xmlns:c16="http://schemas.microsoft.com/office/drawing/2014/chart" uri="{C3380CC4-5D6E-409C-BE32-E72D297353CC}">
              <c16:uniqueId val="{00000006-F2D9-42D0-AA99-5FDE62CB2EAC}"/>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Aufteilung der Gesamtemissionen 2024 nach einzelnen Kategorien.</a:t>
            </a:r>
          </a:p>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Scope 2 marktbasiert</a:t>
            </a:r>
          </a:p>
        </c:rich>
      </c:tx>
      <c:layout>
        <c:manualLayout>
          <c:xMode val="edge"/>
          <c:yMode val="edge"/>
          <c:x val="0.13465574927972165"/>
          <c:y val="2.1444124252365651E-2"/>
        </c:manualLayout>
      </c:layout>
      <c:overlay val="0"/>
      <c:spPr>
        <a:noFill/>
        <a:ln>
          <a:noFill/>
        </a:ln>
        <a:effectLst/>
      </c:spPr>
    </c:title>
    <c:autoTitleDeleted val="0"/>
    <c:plotArea>
      <c:layout/>
      <c:pieChart>
        <c:varyColors val="1"/>
        <c:ser>
          <c:idx val="0"/>
          <c:order val="0"/>
          <c:spPr>
            <a:ln>
              <a:solidFill>
                <a:schemeClr val="bg1"/>
              </a:solidFill>
            </a:ln>
          </c:spPr>
          <c:dPt>
            <c:idx val="0"/>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23-B285-41F3-8419-8E80F359D2B7}"/>
              </c:ext>
            </c:extLst>
          </c:dPt>
          <c:dPt>
            <c:idx val="1"/>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25-B285-41F3-8419-8E80F359D2B7}"/>
              </c:ext>
            </c:extLst>
          </c:dPt>
          <c:dPt>
            <c:idx val="2"/>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27-B285-41F3-8419-8E80F359D2B7}"/>
              </c:ext>
            </c:extLst>
          </c:dPt>
          <c:dPt>
            <c:idx val="3"/>
            <c:bubble3D val="0"/>
            <c:spPr>
              <a:gradFill>
                <a:gsLst>
                  <a:gs pos="0">
                    <a:srgbClr val="BFCF51"/>
                  </a:gs>
                  <a:gs pos="100000">
                    <a:srgbClr val="BFCF51"/>
                  </a:gs>
                  <a:gs pos="100000">
                    <a:schemeClr val="accent2">
                      <a:lumMod val="45000"/>
                      <a:lumOff val="55000"/>
                    </a:schemeClr>
                  </a:gs>
                  <a:gs pos="65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29-B285-41F3-8419-8E80F359D2B7}"/>
              </c:ext>
            </c:extLst>
          </c:dPt>
          <c:dPt>
            <c:idx val="4"/>
            <c:bubble3D val="0"/>
            <c:spPr>
              <a:solidFill>
                <a:schemeClr val="accent2">
                  <a:lumMod val="20000"/>
                  <a:lumOff val="80000"/>
                </a:schemeClr>
              </a:solidFill>
              <a:ln w="19050">
                <a:solidFill>
                  <a:schemeClr val="bg1"/>
                </a:solidFill>
              </a:ln>
              <a:effectLst/>
            </c:spPr>
            <c:extLst>
              <c:ext xmlns:c16="http://schemas.microsoft.com/office/drawing/2014/chart" uri="{C3380CC4-5D6E-409C-BE32-E72D297353CC}">
                <c16:uniqueId val="{0000002B-B285-41F3-8419-8E80F359D2B7}"/>
              </c:ext>
            </c:extLst>
          </c:dPt>
          <c:dPt>
            <c:idx val="5"/>
            <c:bubble3D val="0"/>
            <c:spPr>
              <a:gradFill>
                <a:gsLst>
                  <a:gs pos="0">
                    <a:srgbClr val="BFCF51"/>
                  </a:gs>
                  <a:gs pos="100000">
                    <a:srgbClr val="BFCF51"/>
                  </a:gs>
                  <a:gs pos="100000">
                    <a:schemeClr val="accent2">
                      <a:lumMod val="45000"/>
                      <a:lumOff val="55000"/>
                    </a:schemeClr>
                  </a:gs>
                  <a:gs pos="71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2D-B285-41F3-8419-8E80F359D2B7}"/>
              </c:ext>
            </c:extLst>
          </c:dPt>
          <c:dPt>
            <c:idx val="6"/>
            <c:bubble3D val="0"/>
            <c:spPr>
              <a:solidFill>
                <a:srgbClr val="BFCF51"/>
              </a:solidFill>
              <a:ln w="19050">
                <a:solidFill>
                  <a:schemeClr val="bg1"/>
                </a:solidFill>
              </a:ln>
              <a:effectLst/>
            </c:spPr>
            <c:extLst>
              <c:ext xmlns:c16="http://schemas.microsoft.com/office/drawing/2014/chart" uri="{C3380CC4-5D6E-409C-BE32-E72D297353CC}">
                <c16:uniqueId val="{0000002F-B285-41F3-8419-8E80F359D2B7}"/>
              </c:ext>
            </c:extLst>
          </c:dPt>
          <c:dLbls>
            <c:delete val="1"/>
          </c:dLbls>
          <c:cat>
            <c:strRef>
              <c:f>'Ergebnis 2024'!$R$22:$R$28</c:f>
              <c:strCache>
                <c:ptCount val="7"/>
                <c:pt idx="0">
                  <c:v>Stationäre Energieträger</c:v>
                </c:pt>
                <c:pt idx="1">
                  <c:v>Fuhrpark</c:v>
                </c:pt>
                <c:pt idx="2">
                  <c:v>Kältemittel / flüchtige Gase</c:v>
                </c:pt>
                <c:pt idx="3">
                  <c:v>Stromverbrauch (marktbasiert)</c:v>
                </c:pt>
                <c:pt idx="4">
                  <c:v>Stromverbrauch für Fahrzeuge</c:v>
                </c:pt>
                <c:pt idx="5">
                  <c:v>Fernwärme</c:v>
                </c:pt>
                <c:pt idx="6">
                  <c:v>anderweitige Nah- oder Fernversorgung</c:v>
                </c:pt>
              </c:strCache>
            </c:strRef>
          </c:cat>
          <c:val>
            <c:numRef>
              <c:f>'Ergebnis 2024'!$S$22:$S$28</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0-B285-41F3-8419-8E80F359D2B7}"/>
            </c:ext>
          </c:extLst>
        </c:ser>
        <c:dLbls>
          <c:showLegendKey val="0"/>
          <c:showVal val="0"/>
          <c:showCatName val="0"/>
          <c:showSerName val="0"/>
          <c:showPercent val="1"/>
          <c:showBubbleSize val="0"/>
          <c:showLeaderLines val="1"/>
        </c:dLbls>
        <c:firstSliceAng val="0"/>
      </c:pieChart>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Aufteilung der Gesamtemissionen 2024 nach einzelnen Kategorien.</a:t>
            </a:r>
          </a:p>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Scope 2 standortbasiert</a:t>
            </a:r>
          </a:p>
        </c:rich>
      </c:tx>
      <c:layout>
        <c:manualLayout>
          <c:xMode val="edge"/>
          <c:yMode val="edge"/>
          <c:x val="0.13465574927972165"/>
          <c:y val="2.1444124252365651E-2"/>
        </c:manualLayout>
      </c:layout>
      <c:overlay val="0"/>
      <c:spPr>
        <a:noFill/>
        <a:ln>
          <a:noFill/>
        </a:ln>
        <a:effectLst/>
      </c:spPr>
    </c:title>
    <c:autoTitleDeleted val="0"/>
    <c:plotArea>
      <c:layout/>
      <c:pieChart>
        <c:varyColors val="1"/>
        <c:ser>
          <c:idx val="0"/>
          <c:order val="0"/>
          <c:spPr>
            <a:ln>
              <a:solidFill>
                <a:schemeClr val="bg1"/>
              </a:solidFill>
            </a:ln>
          </c:spPr>
          <c:dPt>
            <c:idx val="0"/>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1-D713-4278-9A17-745E9A232610}"/>
              </c:ext>
            </c:extLst>
          </c:dPt>
          <c:dPt>
            <c:idx val="1"/>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3-D713-4278-9A17-745E9A232610}"/>
              </c:ext>
            </c:extLst>
          </c:dPt>
          <c:dPt>
            <c:idx val="2"/>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5-D713-4278-9A17-745E9A232610}"/>
              </c:ext>
            </c:extLst>
          </c:dPt>
          <c:dPt>
            <c:idx val="3"/>
            <c:bubble3D val="0"/>
            <c:spPr>
              <a:gradFill>
                <a:gsLst>
                  <a:gs pos="0">
                    <a:srgbClr val="BFCF51"/>
                  </a:gs>
                  <a:gs pos="100000">
                    <a:srgbClr val="BFCF51"/>
                  </a:gs>
                  <a:gs pos="100000">
                    <a:schemeClr val="accent2">
                      <a:lumMod val="45000"/>
                      <a:lumOff val="55000"/>
                    </a:schemeClr>
                  </a:gs>
                  <a:gs pos="65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7-D713-4278-9A17-745E9A232610}"/>
              </c:ext>
            </c:extLst>
          </c:dPt>
          <c:dPt>
            <c:idx val="4"/>
            <c:bubble3D val="0"/>
            <c:spPr>
              <a:solidFill>
                <a:schemeClr val="accent2">
                  <a:lumMod val="20000"/>
                  <a:lumOff val="80000"/>
                </a:schemeClr>
              </a:solidFill>
              <a:ln w="19050">
                <a:solidFill>
                  <a:schemeClr val="bg1"/>
                </a:solidFill>
              </a:ln>
              <a:effectLst/>
            </c:spPr>
            <c:extLst>
              <c:ext xmlns:c16="http://schemas.microsoft.com/office/drawing/2014/chart" uri="{C3380CC4-5D6E-409C-BE32-E72D297353CC}">
                <c16:uniqueId val="{00000019-D713-4278-9A17-745E9A232610}"/>
              </c:ext>
            </c:extLst>
          </c:dPt>
          <c:dPt>
            <c:idx val="5"/>
            <c:bubble3D val="0"/>
            <c:spPr>
              <a:gradFill>
                <a:gsLst>
                  <a:gs pos="0">
                    <a:srgbClr val="BFCF51"/>
                  </a:gs>
                  <a:gs pos="100000">
                    <a:srgbClr val="BFCF51"/>
                  </a:gs>
                  <a:gs pos="100000">
                    <a:schemeClr val="accent2">
                      <a:lumMod val="45000"/>
                      <a:lumOff val="55000"/>
                    </a:schemeClr>
                  </a:gs>
                  <a:gs pos="71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B-D713-4278-9A17-745E9A232610}"/>
              </c:ext>
            </c:extLst>
          </c:dPt>
          <c:dPt>
            <c:idx val="6"/>
            <c:bubble3D val="0"/>
            <c:spPr>
              <a:solidFill>
                <a:srgbClr val="BFCF51"/>
              </a:solidFill>
              <a:ln w="19050">
                <a:solidFill>
                  <a:schemeClr val="bg1"/>
                </a:solidFill>
              </a:ln>
              <a:effectLst/>
            </c:spPr>
            <c:extLst>
              <c:ext xmlns:c16="http://schemas.microsoft.com/office/drawing/2014/chart" uri="{C3380CC4-5D6E-409C-BE32-E72D297353CC}">
                <c16:uniqueId val="{0000001D-D713-4278-9A17-745E9A232610}"/>
              </c:ext>
            </c:extLst>
          </c:dPt>
          <c:dLbls>
            <c:delete val="1"/>
          </c:dLbls>
          <c:cat>
            <c:strRef>
              <c:f>'Ergebnis 2025'!$P$22:$P$28</c:f>
              <c:strCache>
                <c:ptCount val="7"/>
                <c:pt idx="0">
                  <c:v>Stationäre Energieträger</c:v>
                </c:pt>
                <c:pt idx="1">
                  <c:v>Fuhrpark</c:v>
                </c:pt>
                <c:pt idx="2">
                  <c:v>Kältemittel / flüchtige Gase</c:v>
                </c:pt>
                <c:pt idx="3">
                  <c:v>Stromverbrauch (standortbasiert)</c:v>
                </c:pt>
                <c:pt idx="4">
                  <c:v>Stromverbrauch für Fahrzeuge</c:v>
                </c:pt>
                <c:pt idx="5">
                  <c:v>Fernwärme</c:v>
                </c:pt>
                <c:pt idx="6">
                  <c:v>anderweitige Nah- oder Fernversorgung</c:v>
                </c:pt>
              </c:strCache>
            </c:strRef>
          </c:cat>
          <c:val>
            <c:numRef>
              <c:f>'Ergebnis 2025'!$Q$22:$Q$28</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E-D713-4278-9A17-745E9A232610}"/>
            </c:ext>
          </c:extLst>
        </c:ser>
        <c:dLbls>
          <c:showLegendKey val="0"/>
          <c:showVal val="0"/>
          <c:showCatName val="0"/>
          <c:showSerName val="0"/>
          <c:showPercent val="1"/>
          <c:showBubbleSize val="0"/>
          <c:showLeaderLines val="1"/>
        </c:dLbls>
        <c:firstSliceAng val="0"/>
      </c:pieChart>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baseline="0">
                <a:solidFill>
                  <a:srgbClr val="0E2841"/>
                </a:solidFill>
                <a:latin typeface="+mn-lt"/>
                <a:ea typeface="+mn-ea"/>
                <a:cs typeface="+mn-cs"/>
              </a:defRPr>
            </a:pPr>
            <a:r>
              <a:rPr lang="de-DE" sz="1200" b="1" i="0" u="none" strike="noStrike" kern="1200" baseline="0">
                <a:solidFill>
                  <a:srgbClr val="0E2841"/>
                </a:solidFill>
                <a:latin typeface="+mn-lt"/>
                <a:ea typeface="+mn-ea"/>
                <a:cs typeface="+mn-cs"/>
              </a:rPr>
              <a:t>Verteilung der Gesamtemissionen nach Scopes und Kategorien.</a:t>
            </a:r>
          </a:p>
          <a:p>
            <a:pPr algn="ctr" rtl="0">
              <a:defRPr lang="de-DE" sz="1200" b="1" i="0" u="none" strike="noStrike" kern="1200" baseline="0">
                <a:solidFill>
                  <a:srgbClr val="0E2841"/>
                </a:solidFill>
                <a:latin typeface="+mn-lt"/>
                <a:ea typeface="+mn-ea"/>
                <a:cs typeface="+mn-cs"/>
              </a:defRPr>
            </a:pPr>
            <a:r>
              <a:rPr lang="de-DE" sz="1200" b="1" i="0" u="none" strike="noStrike" kern="1200" baseline="0">
                <a:solidFill>
                  <a:srgbClr val="0E2841"/>
                </a:solidFill>
                <a:latin typeface="+mn-lt"/>
                <a:ea typeface="+mn-ea"/>
                <a:cs typeface="+mn-cs"/>
              </a:rPr>
              <a:t>Scope 2 standortbasiert</a:t>
            </a:r>
          </a:p>
        </c:rich>
      </c:tx>
      <c:overlay val="0"/>
      <c:spPr>
        <a:noFill/>
        <a:ln>
          <a:noFill/>
        </a:ln>
        <a:effectLst/>
      </c:spPr>
    </c:title>
    <c:autoTitleDeleted val="0"/>
    <c:plotArea>
      <c:layout>
        <c:manualLayout>
          <c:layoutTarget val="inner"/>
          <c:xMode val="edge"/>
          <c:yMode val="edge"/>
          <c:x val="0.1692583704412606"/>
          <c:y val="0.38518217318519182"/>
          <c:w val="0.66504604326863237"/>
          <c:h val="0.76898161817182831"/>
        </c:manualLayout>
      </c:layout>
      <c:doughnutChart>
        <c:varyColors val="1"/>
        <c:ser>
          <c:idx val="0"/>
          <c:order val="0"/>
          <c:spPr>
            <a:solidFill>
              <a:srgbClr val="BFCF51"/>
            </a:solidFill>
            <a:ln>
              <a:noFill/>
            </a:ln>
          </c:spPr>
          <c:dPt>
            <c:idx val="0"/>
            <c:bubble3D val="0"/>
            <c:spPr>
              <a:solidFill>
                <a:srgbClr val="78A751"/>
              </a:solidFill>
              <a:ln w="19050">
                <a:noFill/>
              </a:ln>
              <a:effectLst/>
            </c:spPr>
            <c:extLst>
              <c:ext xmlns:c16="http://schemas.microsoft.com/office/drawing/2014/chart" uri="{C3380CC4-5D6E-409C-BE32-E72D297353CC}">
                <c16:uniqueId val="{00000001-BF7A-4A75-83ED-05BE638DA900}"/>
              </c:ext>
            </c:extLst>
          </c:dPt>
          <c:dPt>
            <c:idx val="1"/>
            <c:bubble3D val="0"/>
            <c:spPr>
              <a:solidFill>
                <a:srgbClr val="BFCF51"/>
              </a:solidFill>
              <a:ln w="19050">
                <a:noFill/>
              </a:ln>
              <a:effectLst/>
            </c:spPr>
            <c:extLst>
              <c:ext xmlns:c16="http://schemas.microsoft.com/office/drawing/2014/chart" uri="{C3380CC4-5D6E-409C-BE32-E72D297353CC}">
                <c16:uniqueId val="{00000003-BF7A-4A75-83ED-05BE638DA900}"/>
              </c:ext>
            </c:extLst>
          </c:dPt>
          <c:dPt>
            <c:idx val="2"/>
            <c:bubble3D val="0"/>
            <c:spPr>
              <a:solidFill>
                <a:srgbClr val="BFCF51"/>
              </a:solidFill>
              <a:ln w="19050">
                <a:noFill/>
              </a:ln>
              <a:effectLst/>
            </c:spPr>
            <c:extLst>
              <c:ext xmlns:c16="http://schemas.microsoft.com/office/drawing/2014/chart" uri="{C3380CC4-5D6E-409C-BE32-E72D297353CC}">
                <c16:uniqueId val="{00000005-BF7A-4A75-83ED-05BE638DA900}"/>
              </c:ext>
            </c:extLst>
          </c:dPt>
          <c:dPt>
            <c:idx val="3"/>
            <c:bubble3D val="0"/>
            <c:spPr>
              <a:solidFill>
                <a:srgbClr val="BFCF51"/>
              </a:solidFill>
              <a:ln w="19050">
                <a:noFill/>
              </a:ln>
              <a:effectLst/>
            </c:spPr>
            <c:extLst>
              <c:ext xmlns:c16="http://schemas.microsoft.com/office/drawing/2014/chart" uri="{C3380CC4-5D6E-409C-BE32-E72D297353CC}">
                <c16:uniqueId val="{00000007-BF7A-4A75-83ED-05BE638DA900}"/>
              </c:ext>
            </c:extLst>
          </c:dPt>
          <c:dPt>
            <c:idx val="4"/>
            <c:bubble3D val="0"/>
            <c:spPr>
              <a:solidFill>
                <a:srgbClr val="BFCF51"/>
              </a:solidFill>
              <a:ln w="19050">
                <a:noFill/>
              </a:ln>
              <a:effectLst/>
            </c:spPr>
            <c:extLst>
              <c:ext xmlns:c16="http://schemas.microsoft.com/office/drawing/2014/chart" uri="{C3380CC4-5D6E-409C-BE32-E72D297353CC}">
                <c16:uniqueId val="{00000009-BF7A-4A75-83ED-05BE638DA900}"/>
              </c:ext>
            </c:extLst>
          </c:dPt>
          <c:dPt>
            <c:idx val="5"/>
            <c:bubble3D val="0"/>
            <c:spPr>
              <a:solidFill>
                <a:srgbClr val="BFCF51"/>
              </a:solidFill>
              <a:ln w="19050">
                <a:noFill/>
              </a:ln>
              <a:effectLst/>
            </c:spPr>
            <c:extLst>
              <c:ext xmlns:c16="http://schemas.microsoft.com/office/drawing/2014/chart" uri="{C3380CC4-5D6E-409C-BE32-E72D297353CC}">
                <c16:uniqueId val="{0000000B-BF7A-4A75-83ED-05BE638DA900}"/>
              </c:ext>
            </c:extLst>
          </c:dPt>
          <c:dPt>
            <c:idx val="6"/>
            <c:bubble3D val="0"/>
            <c:spPr>
              <a:solidFill>
                <a:srgbClr val="BFCF51"/>
              </a:solidFill>
              <a:ln w="19050">
                <a:noFill/>
              </a:ln>
              <a:effectLst/>
            </c:spPr>
            <c:extLst>
              <c:ext xmlns:c16="http://schemas.microsoft.com/office/drawing/2014/chart" uri="{C3380CC4-5D6E-409C-BE32-E72D297353CC}">
                <c16:uniqueId val="{0000000D-BF7A-4A75-83ED-05BE638DA900}"/>
              </c:ext>
            </c:extLst>
          </c:dPt>
          <c:dLbls>
            <c:dLbl>
              <c:idx val="0"/>
              <c:layout>
                <c:manualLayout>
                  <c:x val="-8.375654089037278E-2"/>
                  <c:y val="-4.1072730693581347E-2"/>
                </c:manualLayout>
              </c:layout>
              <c:tx>
                <c:rich>
                  <a:bodyPr/>
                  <a:lstStyle/>
                  <a:p>
                    <a:fld id="{E80738C3-FDFF-4CD4-B92C-AB29519D74AA}" type="CATEGORYNAME">
                      <a:rPr lang="en-US"/>
                      <a:pPr/>
                      <a:t>[]</a:t>
                    </a:fld>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F7A-4A75-83ED-05BE638DA900}"/>
                </c:ext>
              </c:extLst>
            </c:dLbl>
            <c:dLbl>
              <c:idx val="3"/>
              <c:layout>
                <c:manualLayout>
                  <c:x val="0.1052325770161094"/>
                  <c:y val="-3.3824601747655246E-2"/>
                </c:manualLayout>
              </c:layout>
              <c:tx>
                <c:rich>
                  <a:bodyPr/>
                  <a:lstStyle/>
                  <a:p>
                    <a:fld id="{FA9160C6-28F2-4BB1-A97E-FB8CE4674C8E}" type="CATEGORYNAME">
                      <a:rPr lang="en-US"/>
                      <a:pPr/>
                      <a:t>[]</a:t>
                    </a:fld>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F7A-4A75-83ED-05BE638DA90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2025'!$P$33:$P$39</c:f>
              <c:strCache>
                <c:ptCount val="4"/>
                <c:pt idx="0">
                  <c:v>Scope 1</c:v>
                </c:pt>
                <c:pt idx="3">
                  <c:v>Scope 2</c:v>
                </c:pt>
              </c:strCache>
            </c:strRef>
          </c:cat>
          <c:val>
            <c:numRef>
              <c:f>'Ergebnis 2025'!$Q$33:$Q$39</c:f>
              <c:numCache>
                <c:formatCode>General</c:formatCode>
                <c:ptCount val="7"/>
                <c:pt idx="0" formatCode="0.0">
                  <c:v>0</c:v>
                </c:pt>
                <c:pt idx="3" formatCode="0.0">
                  <c:v>0</c:v>
                </c:pt>
              </c:numCache>
            </c:numRef>
          </c:val>
          <c:extLst>
            <c:ext xmlns:c16="http://schemas.microsoft.com/office/drawing/2014/chart" uri="{C3380CC4-5D6E-409C-BE32-E72D297353CC}">
              <c16:uniqueId val="{0000000E-BF7A-4A75-83ED-05BE638DA900}"/>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0-BF7A-4A75-83ED-05BE638DA9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2-BF7A-4A75-83ED-05BE638DA9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4-BF7A-4A75-83ED-05BE638DA9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6-BF7A-4A75-83ED-05BE638DA9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8-BF7A-4A75-83ED-05BE638DA9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A-BF7A-4A75-83ED-05BE638DA9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C-BF7A-4A75-83ED-05BE638DA900}"/>
              </c:ext>
            </c:extLst>
          </c:dPt>
          <c:cat>
            <c:strRef>
              <c:f>'Ergebnis 2025'!$P$33:$P$39</c:f>
              <c:strCache>
                <c:ptCount val="4"/>
                <c:pt idx="0">
                  <c:v>Scope 1</c:v>
                </c:pt>
                <c:pt idx="3">
                  <c:v>Scope 2</c:v>
                </c:pt>
              </c:strCache>
            </c:strRef>
          </c:cat>
          <c:val>
            <c:numRef>
              <c:f>'Ergebnis 2025'!$R$33:$R$39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D-BF7A-4A75-83ED-05BE638DA900}"/>
            </c:ext>
          </c:extLst>
        </c:ser>
        <c:ser>
          <c:idx val="2"/>
          <c:order val="2"/>
          <c:spPr>
            <a:gradFill>
              <a:gsLst>
                <a:gs pos="0">
                  <a:schemeClr val="accent2">
                    <a:lumMod val="5000"/>
                    <a:lumOff val="95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gradFill>
          </c:spPr>
          <c:dPt>
            <c:idx val="0"/>
            <c:bubble3D val="0"/>
            <c:spPr>
              <a:gradFill flip="none" rotWithShape="1">
                <a:gsLst>
                  <a:gs pos="0">
                    <a:srgbClr val="78A751"/>
                  </a:gs>
                  <a:gs pos="100000">
                    <a:srgbClr val="78A751"/>
                  </a:gs>
                  <a:gs pos="100000">
                    <a:schemeClr val="accent2">
                      <a:lumMod val="45000"/>
                      <a:lumOff val="55000"/>
                    </a:schemeClr>
                  </a:gs>
                  <a:gs pos="100000">
                    <a:schemeClr val="accent2">
                      <a:lumMod val="30000"/>
                      <a:lumOff val="70000"/>
                    </a:schemeClr>
                  </a:gs>
                </a:gsLst>
                <a:lin ang="2700000" scaled="1"/>
                <a:tileRect/>
              </a:gradFill>
              <a:effectLst/>
            </c:spPr>
            <c:extLst>
              <c:ext xmlns:c16="http://schemas.microsoft.com/office/drawing/2014/chart" uri="{C3380CC4-5D6E-409C-BE32-E72D297353CC}">
                <c16:uniqueId val="{0000001F-BF7A-4A75-83ED-05BE638DA900}"/>
              </c:ext>
            </c:extLst>
          </c:dPt>
          <c:dPt>
            <c:idx val="1"/>
            <c:bubble3D val="0"/>
            <c:spPr>
              <a:gradFill flip="none" rotWithShape="1">
                <a:gsLst>
                  <a:gs pos="0">
                    <a:srgbClr val="78A751"/>
                  </a:gs>
                  <a:gs pos="100000">
                    <a:schemeClr val="accent2">
                      <a:lumMod val="45000"/>
                      <a:lumOff val="55000"/>
                    </a:schemeClr>
                  </a:gs>
                  <a:gs pos="100000">
                    <a:schemeClr val="accent2">
                      <a:lumMod val="45000"/>
                      <a:lumOff val="55000"/>
                    </a:schemeClr>
                  </a:gs>
                  <a:gs pos="100000">
                    <a:schemeClr val="accent2">
                      <a:lumMod val="30000"/>
                      <a:lumOff val="70000"/>
                    </a:schemeClr>
                  </a:gs>
                </a:gsLst>
                <a:lin ang="2700000" scaled="0"/>
                <a:tileRect/>
              </a:gradFill>
              <a:effectLst/>
            </c:spPr>
            <c:extLst>
              <c:ext xmlns:c16="http://schemas.microsoft.com/office/drawing/2014/chart" uri="{C3380CC4-5D6E-409C-BE32-E72D297353CC}">
                <c16:uniqueId val="{00000021-BF7A-4A75-83ED-05BE638DA900}"/>
              </c:ext>
            </c:extLst>
          </c:dPt>
          <c:dPt>
            <c:idx val="2"/>
            <c:bubble3D val="0"/>
            <c:spPr>
              <a:gradFill>
                <a:gsLst>
                  <a:gs pos="0">
                    <a:srgbClr val="78A751"/>
                  </a:gs>
                  <a:gs pos="100000">
                    <a:schemeClr val="accent2">
                      <a:lumMod val="45000"/>
                      <a:lumOff val="55000"/>
                    </a:schemeClr>
                  </a:gs>
                  <a:gs pos="100000">
                    <a:schemeClr val="accent2">
                      <a:lumMod val="45000"/>
                      <a:lumOff val="55000"/>
                    </a:schemeClr>
                  </a:gs>
                  <a:gs pos="100000">
                    <a:schemeClr val="accent2">
                      <a:lumMod val="30000"/>
                      <a:lumOff val="70000"/>
                    </a:schemeClr>
                  </a:gs>
                </a:gsLst>
                <a:lin ang="2700000" scaled="0"/>
              </a:gradFill>
              <a:effectLst/>
            </c:spPr>
            <c:extLst>
              <c:ext xmlns:c16="http://schemas.microsoft.com/office/drawing/2014/chart" uri="{C3380CC4-5D6E-409C-BE32-E72D297353CC}">
                <c16:uniqueId val="{00000023-BF7A-4A75-83ED-05BE638DA900}"/>
              </c:ext>
            </c:extLst>
          </c:dPt>
          <c:dPt>
            <c:idx val="3"/>
            <c:bubble3D val="0"/>
            <c:spPr>
              <a:gradFill flip="none" rotWithShape="1">
                <a:gsLst>
                  <a:gs pos="0">
                    <a:schemeClr val="accent2">
                      <a:lumMod val="89000"/>
                    </a:schemeClr>
                  </a:gs>
                  <a:gs pos="100000">
                    <a:schemeClr val="accent2">
                      <a:lumMod val="89000"/>
                    </a:schemeClr>
                  </a:gs>
                  <a:gs pos="100000">
                    <a:schemeClr val="accent2">
                      <a:lumMod val="75000"/>
                    </a:schemeClr>
                  </a:gs>
                  <a:gs pos="97000">
                    <a:schemeClr val="accent2">
                      <a:lumMod val="70000"/>
                    </a:schemeClr>
                  </a:gs>
                </a:gsLst>
                <a:lin ang="2700000" scaled="1"/>
                <a:tileRect/>
              </a:gradFill>
              <a:effectLst/>
            </c:spPr>
            <c:extLst>
              <c:ext xmlns:c16="http://schemas.microsoft.com/office/drawing/2014/chart" uri="{C3380CC4-5D6E-409C-BE32-E72D297353CC}">
                <c16:uniqueId val="{00000025-BF7A-4A75-83ED-05BE638DA900}"/>
              </c:ext>
            </c:extLst>
          </c:dPt>
          <c:dPt>
            <c:idx val="4"/>
            <c:bubble3D val="0"/>
            <c:spPr>
              <a:gradFill>
                <a:gsLst>
                  <a:gs pos="0">
                    <a:schemeClr val="accent2">
                      <a:lumMod val="5000"/>
                      <a:lumOff val="95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gradFill>
              <a:effectLst/>
            </c:spPr>
            <c:extLst>
              <c:ext xmlns:c16="http://schemas.microsoft.com/office/drawing/2014/chart" uri="{C3380CC4-5D6E-409C-BE32-E72D297353CC}">
                <c16:uniqueId val="{00000027-BF7A-4A75-83ED-05BE638DA900}"/>
              </c:ext>
            </c:extLst>
          </c:dPt>
          <c:dPt>
            <c:idx val="5"/>
            <c:bubble3D val="0"/>
            <c:spPr>
              <a:gradFill flip="none" rotWithShape="1">
                <a:gsLst>
                  <a:gs pos="0">
                    <a:srgbClr val="BFCF51"/>
                  </a:gs>
                  <a:gs pos="100000">
                    <a:schemeClr val="accent2">
                      <a:lumMod val="95000"/>
                      <a:lumOff val="5000"/>
                    </a:schemeClr>
                  </a:gs>
                  <a:gs pos="100000">
                    <a:schemeClr val="accent2">
                      <a:lumMod val="60000"/>
                    </a:schemeClr>
                  </a:gs>
                </a:gsLst>
                <a:lin ang="2700000" scaled="1"/>
                <a:tileRect/>
              </a:gradFill>
              <a:effectLst/>
            </c:spPr>
            <c:extLst>
              <c:ext xmlns:c16="http://schemas.microsoft.com/office/drawing/2014/chart" uri="{C3380CC4-5D6E-409C-BE32-E72D297353CC}">
                <c16:uniqueId val="{00000029-BF7A-4A75-83ED-05BE638DA900}"/>
              </c:ext>
            </c:extLst>
          </c:dPt>
          <c:dPt>
            <c:idx val="6"/>
            <c:bubble3D val="0"/>
            <c:spPr>
              <a:gradFill>
                <a:gsLst>
                  <a:gs pos="0">
                    <a:srgbClr val="BFCF51"/>
                  </a:gs>
                  <a:gs pos="100000">
                    <a:srgbClr val="BFCF51"/>
                  </a:gs>
                  <a:gs pos="100000">
                    <a:schemeClr val="accent2">
                      <a:lumMod val="45000"/>
                      <a:lumOff val="55000"/>
                    </a:schemeClr>
                  </a:gs>
                  <a:gs pos="100000">
                    <a:schemeClr val="accent2">
                      <a:lumMod val="30000"/>
                      <a:lumOff val="70000"/>
                    </a:schemeClr>
                  </a:gs>
                </a:gsLst>
                <a:lin ang="2700000" scaled="0"/>
              </a:gradFill>
              <a:effectLst/>
            </c:spPr>
            <c:extLst>
              <c:ext xmlns:c16="http://schemas.microsoft.com/office/drawing/2014/chart" uri="{C3380CC4-5D6E-409C-BE32-E72D297353CC}">
                <c16:uniqueId val="{0000002B-BF7A-4A75-83ED-05BE638DA900}"/>
              </c:ext>
            </c:extLst>
          </c:dPt>
          <c:dLbls>
            <c:dLbl>
              <c:idx val="0"/>
              <c:layout>
                <c:manualLayout>
                  <c:x val="0.17170226164643757"/>
                  <c:y val="-8.7857976242497665E-2"/>
                </c:manualLayout>
              </c:layout>
              <c:tx>
                <c:rich>
                  <a:bodyPr/>
                  <a:lstStyle/>
                  <a:p>
                    <a:r>
                      <a:rPr lang="en-US" baseline="0"/>
                      <a:t>Stationäre Energieträger
</a:t>
                    </a:r>
                    <a:fld id="{9F3CAD16-E1D9-4CA8-B2B3-31A7244290B6}"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F-BF7A-4A75-83ED-05BE638DA900}"/>
                </c:ext>
              </c:extLst>
            </c:dLbl>
            <c:dLbl>
              <c:idx val="1"/>
              <c:layout>
                <c:manualLayout>
                  <c:x val="0.23007736421858932"/>
                  <c:y val="-2.3322132123756653E-4"/>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fld id="{49C3C91F-7A6B-4EB6-84B6-A545106E943C}" type="CATEGORYNAME">
                      <a:rPr lang="en-US" sz="800"/>
                      <a:pPr>
                        <a:defRPr sz="800" b="0" i="0" u="none" strike="noStrike" kern="1200" baseline="0">
                          <a:solidFill>
                            <a:schemeClr val="dk1">
                              <a:lumMod val="65000"/>
                              <a:lumOff val="35000"/>
                            </a:schemeClr>
                          </a:solidFill>
                          <a:latin typeface="+mn-lt"/>
                          <a:ea typeface="+mn-ea"/>
                          <a:cs typeface="+mn-cs"/>
                        </a:defRPr>
                      </a:pPr>
                      <a:t>[]</a:t>
                    </a:fld>
                    <a:r>
                      <a:rPr lang="en-US" sz="800"/>
                      <a:t>Mobile Energieträger</a:t>
                    </a:r>
                    <a:r>
                      <a:rPr lang="en-US" sz="800" baseline="0"/>
                      <a:t>
</a:t>
                    </a:r>
                    <a:fld id="{9E19366A-DB21-4817-A3C7-C8C3659C1871}" type="PERCENTAGE">
                      <a:rPr lang="en-US" sz="800" baseline="0"/>
                      <a:pPr>
                        <a:defRPr sz="800" b="0" i="0" u="none" strike="noStrike" kern="1200" baseline="0">
                          <a:solidFill>
                            <a:schemeClr val="dk1">
                              <a:lumMod val="65000"/>
                              <a:lumOff val="35000"/>
                            </a:schemeClr>
                          </a:solidFill>
                          <a:latin typeface="+mn-lt"/>
                          <a:ea typeface="+mn-ea"/>
                          <a:cs typeface="+mn-cs"/>
                        </a:defRPr>
                      </a:pPr>
                      <a:t>[]</a:t>
                    </a:fld>
                    <a:endParaRPr lang="en-US" sz="800" baseline="0"/>
                  </a:p>
                </c:rich>
              </c:tx>
              <c:numFmt formatCode="0%;\-0%;" sourceLinked="0"/>
              <c:spPr>
                <a:solidFill>
                  <a:sysClr val="window" lastClr="FFFFFF"/>
                </a:solidFill>
                <a:ln>
                  <a:solidFill>
                    <a:sysClr val="windowText" lastClr="000000">
                      <a:lumMod val="25000"/>
                      <a:lumOff val="7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4815533010409443"/>
                      <c:h val="8.0159723153312226E-2"/>
                    </c:manualLayout>
                  </c15:layout>
                  <c15:dlblFieldTable/>
                  <c15:showDataLabelsRange val="0"/>
                </c:ext>
                <c:ext xmlns:c16="http://schemas.microsoft.com/office/drawing/2014/chart" uri="{C3380CC4-5D6E-409C-BE32-E72D297353CC}">
                  <c16:uniqueId val="{00000021-BF7A-4A75-83ED-05BE638DA900}"/>
                </c:ext>
              </c:extLst>
            </c:dLbl>
            <c:dLbl>
              <c:idx val="2"/>
              <c:layout>
                <c:manualLayout>
                  <c:x val="0.12241340591669853"/>
                  <c:y val="-1.2080214909876841E-2"/>
                </c:manualLayout>
              </c:layout>
              <c:tx>
                <c:rich>
                  <a:bodyPr/>
                  <a:lstStyle/>
                  <a:p>
                    <a:fld id="{9C64DB07-6E2D-4EB6-9750-F0E81CD551DD}" type="CATEGORYNAME">
                      <a:rPr lang="en-US"/>
                      <a:pPr/>
                      <a:t>[]</a:t>
                    </a:fld>
                    <a:r>
                      <a:rPr lang="en-US"/>
                      <a:t>Kältemittel</a:t>
                    </a:r>
                    <a:r>
                      <a:rPr lang="en-US" baseline="0"/>
                      <a:t>
</a:t>
                    </a:r>
                    <a:fld id="{EE03E54C-3D0E-45EE-93D6-9EB851480C23}"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3-BF7A-4A75-83ED-05BE638DA900}"/>
                </c:ext>
              </c:extLst>
            </c:dLbl>
            <c:dLbl>
              <c:idx val="3"/>
              <c:layout>
                <c:manualLayout>
                  <c:x val="-0.13415453636465269"/>
                  <c:y val="1.0790155137108223E-2"/>
                </c:manualLayout>
              </c:layout>
              <c:tx>
                <c:rich>
                  <a:bodyPr/>
                  <a:lstStyle/>
                  <a:p>
                    <a:r>
                      <a:rPr lang="en-US" baseline="0"/>
                      <a:t>Stromverbrauch (standortbasiert)
</a:t>
                    </a:r>
                    <a:fld id="{3B2B2AB9-FB5E-45B1-9CF5-349A27DBB491}"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BF7A-4A75-83ED-05BE638DA900}"/>
                </c:ext>
              </c:extLst>
            </c:dLbl>
            <c:dLbl>
              <c:idx val="4"/>
              <c:layout>
                <c:manualLayout>
                  <c:x val="-0.27930697367691282"/>
                  <c:y val="-4.5866534128403396E-3"/>
                </c:manualLayout>
              </c:layout>
              <c:tx>
                <c:rich>
                  <a:bodyPr/>
                  <a:lstStyle/>
                  <a:p>
                    <a:fld id="{998EEE48-E4BC-4DF8-BC53-E67C40BB728B}" type="CATEGORYNAME">
                      <a:rPr lang="en-US"/>
                      <a:pPr/>
                      <a:t>[]</a:t>
                    </a:fld>
                    <a:r>
                      <a:rPr lang="en-US"/>
                      <a:t>Stromverbrauch</a:t>
                    </a:r>
                    <a:r>
                      <a:rPr lang="en-US" baseline="0"/>
                      <a:t> (Fahrzeuge)
</a:t>
                    </a:r>
                    <a:fld id="{50837429-3845-4C70-877F-E67128028686}"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7-BF7A-4A75-83ED-05BE638DA900}"/>
                </c:ext>
              </c:extLst>
            </c:dLbl>
            <c:dLbl>
              <c:idx val="5"/>
              <c:layout>
                <c:manualLayout>
                  <c:x val="-0.13399145252930336"/>
                  <c:y val="-8.2626930710871418E-2"/>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fld id="{706B6135-585D-465E-9D78-483A57C5A328}" type="CATEGORYNAME">
                      <a:rPr lang="en-US" sz="800"/>
                      <a:pPr>
                        <a:defRPr sz="800" b="0" i="0" u="none" strike="noStrike" kern="1200" baseline="0">
                          <a:solidFill>
                            <a:schemeClr val="dk1">
                              <a:lumMod val="65000"/>
                              <a:lumOff val="35000"/>
                            </a:schemeClr>
                          </a:solidFill>
                          <a:latin typeface="+mn-lt"/>
                          <a:ea typeface="+mn-ea"/>
                          <a:cs typeface="+mn-cs"/>
                        </a:defRPr>
                      </a:pPr>
                      <a:t>[]</a:t>
                    </a:fld>
                    <a:r>
                      <a:rPr lang="en-US" sz="800" baseline="0"/>
                      <a:t>
Fernwärme </a:t>
                    </a:r>
                    <a:fld id="{BC526A4D-E362-4DC4-80EA-CEAD79E476A2}" type="PERCENTAGE">
                      <a:rPr lang="en-US" sz="800" baseline="0"/>
                      <a:pPr>
                        <a:defRPr sz="800" b="0" i="0" u="none" strike="noStrike" kern="1200" baseline="0">
                          <a:solidFill>
                            <a:schemeClr val="dk1">
                              <a:lumMod val="65000"/>
                              <a:lumOff val="35000"/>
                            </a:schemeClr>
                          </a:solidFill>
                          <a:latin typeface="+mn-lt"/>
                          <a:ea typeface="+mn-ea"/>
                          <a:cs typeface="+mn-cs"/>
                        </a:defRPr>
                      </a:pPr>
                      <a:t>[]</a:t>
                    </a:fld>
                    <a:endParaRPr lang="en-US" sz="800" baseline="0"/>
                  </a:p>
                </c:rich>
              </c:tx>
              <c:numFmt formatCode="0%;\-0%;" sourceLinked="0"/>
              <c:spPr>
                <a:solidFill>
                  <a:sysClr val="window" lastClr="FFFFFF"/>
                </a:solidFill>
                <a:ln>
                  <a:solidFill>
                    <a:sysClr val="windowText" lastClr="000000">
                      <a:lumMod val="25000"/>
                      <a:lumOff val="7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611684470574597"/>
                      <c:h val="6.3007916279190168E-2"/>
                    </c:manualLayout>
                  </c15:layout>
                  <c15:dlblFieldTable/>
                  <c15:showDataLabelsRange val="0"/>
                </c:ext>
                <c:ext xmlns:c16="http://schemas.microsoft.com/office/drawing/2014/chart" uri="{C3380CC4-5D6E-409C-BE32-E72D297353CC}">
                  <c16:uniqueId val="{00000029-BF7A-4A75-83ED-05BE638DA900}"/>
                </c:ext>
              </c:extLst>
            </c:dLbl>
            <c:dLbl>
              <c:idx val="6"/>
              <c:layout>
                <c:manualLayout>
                  <c:x val="-2.6291617890748784E-3"/>
                  <c:y val="-0.16638736438172044"/>
                </c:manualLayout>
              </c:layout>
              <c:tx>
                <c:rich>
                  <a:bodyPr/>
                  <a:lstStyle/>
                  <a:p>
                    <a:r>
                      <a:rPr lang="en-US"/>
                      <a:t>Anderweitige</a:t>
                    </a:r>
                    <a:r>
                      <a:rPr lang="en-US" baseline="0"/>
                      <a:t> Nah- oder Fernversorgung</a:t>
                    </a:r>
                    <a:r>
                      <a:rPr lang="en-US"/>
                      <a:t> </a:t>
                    </a:r>
                    <a:fld id="{21F92CCE-9D35-47C3-9240-02ECECF324B6}" type="CATEGORYNAME">
                      <a:rPr lang="en-US"/>
                      <a:pPr/>
                      <a:t>[]</a:t>
                    </a:fld>
                    <a:r>
                      <a:rPr lang="en-US" baseline="0"/>
                      <a:t>
</a:t>
                    </a:r>
                    <a:fld id="{CA9F07E2-77C0-4982-AB69-792C1AE178DE}" type="PERCENTAGE">
                      <a:rPr lang="en-US" baseline="0"/>
                      <a:pPr/>
                      <a:t>[]</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B-BF7A-4A75-83ED-05BE638DA900}"/>
                </c:ext>
              </c:extLst>
            </c:dLbl>
            <c:numFmt formatCode="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2025'!$P$33:$P$39</c:f>
              <c:strCache>
                <c:ptCount val="4"/>
                <c:pt idx="0">
                  <c:v>Scope 1</c:v>
                </c:pt>
                <c:pt idx="3">
                  <c:v>Scope 2</c:v>
                </c:pt>
              </c:strCache>
            </c:strRef>
          </c:cat>
          <c:val>
            <c:numRef>
              <c:f>'Ergebnis 2025'!$S$33:$S$39</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C-BF7A-4A75-83ED-05BE638DA900}"/>
            </c:ext>
          </c:extLst>
        </c:ser>
        <c:dLbls>
          <c:showLegendKey val="0"/>
          <c:showVal val="0"/>
          <c:showCatName val="0"/>
          <c:showSerName val="0"/>
          <c:showPercent val="0"/>
          <c:showBubbleSize val="0"/>
          <c:showLeaderLines val="0"/>
        </c:dLbls>
        <c:firstSliceAng val="0"/>
        <c:holeSize val="3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US" sz="1200"/>
              <a:t>Aufteilung der Gesamtemissionen 2024 nach Scopes. Scope 2 standortbasiert</a:t>
            </a:r>
          </a:p>
        </c:rich>
      </c:tx>
      <c:layout>
        <c:manualLayout>
          <c:xMode val="edge"/>
          <c:yMode val="edge"/>
          <c:x val="0.1146767668308996"/>
          <c:y val="2.714564523515273E-2"/>
        </c:manualLayout>
      </c:layout>
      <c:overlay val="0"/>
      <c:spPr>
        <a:noFill/>
        <a:ln>
          <a:noFill/>
        </a:ln>
        <a:effectLst/>
      </c:spPr>
    </c:title>
    <c:autoTitleDeleted val="0"/>
    <c:plotArea>
      <c:layout>
        <c:manualLayout>
          <c:layoutTarget val="inner"/>
          <c:xMode val="edge"/>
          <c:yMode val="edge"/>
          <c:x val="8.0393660531697358E-2"/>
          <c:y val="0.21394475223307366"/>
          <c:w val="0.81876278118609402"/>
          <c:h val="0.58641793607574755"/>
        </c:manualLayout>
      </c:layout>
      <c:pieChart>
        <c:varyColors val="1"/>
        <c:ser>
          <c:idx val="0"/>
          <c:order val="0"/>
          <c:tx>
            <c:strRef>
              <c:f>'Ergebnis 2025'!$P$4</c:f>
              <c:strCache>
                <c:ptCount val="1"/>
                <c:pt idx="0">
                  <c:v>mit Scope 2 standortbasiert</c:v>
                </c:pt>
              </c:strCache>
            </c:strRef>
          </c:tx>
          <c:explosion val="1"/>
          <c:dPt>
            <c:idx val="0"/>
            <c:bubble3D val="0"/>
            <c:spPr>
              <a:solidFill>
                <a:srgbClr val="78A751"/>
              </a:solidFill>
              <a:ln>
                <a:noFill/>
              </a:ln>
              <a:effectLst/>
            </c:spPr>
            <c:extLst>
              <c:ext xmlns:c16="http://schemas.microsoft.com/office/drawing/2014/chart" uri="{C3380CC4-5D6E-409C-BE32-E72D297353CC}">
                <c16:uniqueId val="{00000001-1B41-4BD9-8D49-CAD08B60AFBB}"/>
              </c:ext>
            </c:extLst>
          </c:dPt>
          <c:dPt>
            <c:idx val="1"/>
            <c:bubble3D val="0"/>
            <c:spPr>
              <a:solidFill>
                <a:srgbClr val="BFCF51"/>
              </a:solidFill>
              <a:ln>
                <a:noFill/>
              </a:ln>
              <a:effectLst/>
            </c:spPr>
            <c:extLst>
              <c:ext xmlns:c16="http://schemas.microsoft.com/office/drawing/2014/chart" uri="{C3380CC4-5D6E-409C-BE32-E72D297353CC}">
                <c16:uniqueId val="{00000003-1B41-4BD9-8D49-CAD08B60AFBB}"/>
              </c:ext>
            </c:extLst>
          </c:dPt>
          <c:cat>
            <c:strRef>
              <c:f>'Ergebnis 2025'!$Q$3:$R$3</c:f>
              <c:strCache>
                <c:ptCount val="2"/>
                <c:pt idx="0">
                  <c:v>Scope 1</c:v>
                </c:pt>
                <c:pt idx="1">
                  <c:v>Scope 2</c:v>
                </c:pt>
              </c:strCache>
            </c:strRef>
          </c:cat>
          <c:val>
            <c:numRef>
              <c:f>'Ergebnis 2025'!$Q$4:$R$4</c:f>
              <c:numCache>
                <c:formatCode>0.0</c:formatCode>
                <c:ptCount val="2"/>
                <c:pt idx="0">
                  <c:v>0</c:v>
                </c:pt>
                <c:pt idx="1">
                  <c:v>0</c:v>
                </c:pt>
              </c:numCache>
            </c:numRef>
          </c:val>
          <c:extLst>
            <c:ext xmlns:c16="http://schemas.microsoft.com/office/drawing/2014/chart" uri="{C3380CC4-5D6E-409C-BE32-E72D297353CC}">
              <c16:uniqueId val="{00000004-1B41-4BD9-8D49-CAD08B60AFBB}"/>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2" Type="http://schemas.openxmlformats.org/officeDocument/2006/relationships/image" Target="cid:image001.png@01DB037A.FE83DE3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95252</xdr:rowOff>
    </xdr:from>
    <xdr:to>
      <xdr:col>14</xdr:col>
      <xdr:colOff>57150</xdr:colOff>
      <xdr:row>4</xdr:row>
      <xdr:rowOff>231945</xdr:rowOff>
    </xdr:to>
    <xdr:pic>
      <xdr:nvPicPr>
        <xdr:cNvPr id="3" name="Picture 2">
          <a:extLst>
            <a:ext uri="{FF2B5EF4-FFF2-40B4-BE49-F238E27FC236}">
              <a16:creationId xmlns:a16="http://schemas.microsoft.com/office/drawing/2014/main" id="{2394C809-966D-3CBD-1B58-F1DC24C06AF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4753"/>
        <a:stretch/>
      </xdr:blipFill>
      <xdr:spPr bwMode="auto">
        <a:xfrm>
          <a:off x="104775" y="95252"/>
          <a:ext cx="8486775" cy="1498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333860</xdr:colOff>
      <xdr:row>30</xdr:row>
      <xdr:rowOff>178842</xdr:rowOff>
    </xdr:from>
    <xdr:to>
      <xdr:col>8</xdr:col>
      <xdr:colOff>305519</xdr:colOff>
      <xdr:row>52</xdr:row>
      <xdr:rowOff>0</xdr:rowOff>
    </xdr:to>
    <xdr:graphicFrame macro="">
      <xdr:nvGraphicFramePr>
        <xdr:cNvPr id="13" name="Diagramm 12">
          <a:extLst>
            <a:ext uri="{FF2B5EF4-FFF2-40B4-BE49-F238E27FC236}">
              <a16:creationId xmlns:a16="http://schemas.microsoft.com/office/drawing/2014/main" id="{70F2F1F0-32E5-18A2-3D35-4146F0E5B7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1203</xdr:colOff>
      <xdr:row>24</xdr:row>
      <xdr:rowOff>161310</xdr:rowOff>
    </xdr:from>
    <xdr:to>
      <xdr:col>2</xdr:col>
      <xdr:colOff>132430</xdr:colOff>
      <xdr:row>51</xdr:row>
      <xdr:rowOff>188702</xdr:rowOff>
    </xdr:to>
    <xdr:graphicFrame macro="">
      <xdr:nvGraphicFramePr>
        <xdr:cNvPr id="14" name="Diagramm 13">
          <a:extLst>
            <a:ext uri="{FF2B5EF4-FFF2-40B4-BE49-F238E27FC236}">
              <a16:creationId xmlns:a16="http://schemas.microsoft.com/office/drawing/2014/main" id="{7410804F-B727-9568-CE5D-7A554C45B0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329559</xdr:colOff>
      <xdr:row>17</xdr:row>
      <xdr:rowOff>88813</xdr:rowOff>
    </xdr:from>
    <xdr:to>
      <xdr:col>8</xdr:col>
      <xdr:colOff>305518</xdr:colOff>
      <xdr:row>30</xdr:row>
      <xdr:rowOff>53915</xdr:rowOff>
    </xdr:to>
    <xdr:graphicFrame macro="">
      <xdr:nvGraphicFramePr>
        <xdr:cNvPr id="2" name="Diagramm 11">
          <a:extLst>
            <a:ext uri="{FF2B5EF4-FFF2-40B4-BE49-F238E27FC236}">
              <a16:creationId xmlns:a16="http://schemas.microsoft.com/office/drawing/2014/main" id="{3460B389-AD00-BB4D-05A6-D6D8A1020C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344692</xdr:colOff>
      <xdr:row>1</xdr:row>
      <xdr:rowOff>180718</xdr:rowOff>
    </xdr:from>
    <xdr:to>
      <xdr:col>14</xdr:col>
      <xdr:colOff>395377</xdr:colOff>
      <xdr:row>17</xdr:row>
      <xdr:rowOff>8984</xdr:rowOff>
    </xdr:to>
    <xdr:graphicFrame macro="">
      <xdr:nvGraphicFramePr>
        <xdr:cNvPr id="3" name="Chart 1">
          <a:extLst>
            <a:ext uri="{FF2B5EF4-FFF2-40B4-BE49-F238E27FC236}">
              <a16:creationId xmlns:a16="http://schemas.microsoft.com/office/drawing/2014/main" id="{67E04144-1468-9FE9-84DF-B2093AD24B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427725</xdr:colOff>
      <xdr:row>17</xdr:row>
      <xdr:rowOff>102079</xdr:rowOff>
    </xdr:from>
    <xdr:to>
      <xdr:col>14</xdr:col>
      <xdr:colOff>395377</xdr:colOff>
      <xdr:row>30</xdr:row>
      <xdr:rowOff>53915</xdr:rowOff>
    </xdr:to>
    <xdr:graphicFrame macro="">
      <xdr:nvGraphicFramePr>
        <xdr:cNvPr id="4" name="Chart 3">
          <a:extLst>
            <a:ext uri="{FF2B5EF4-FFF2-40B4-BE49-F238E27FC236}">
              <a16:creationId xmlns:a16="http://schemas.microsoft.com/office/drawing/2014/main" id="{02AF89A8-35D6-4B1F-FFE4-C3EAC13259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422335</xdr:colOff>
      <xdr:row>30</xdr:row>
      <xdr:rowOff>179717</xdr:rowOff>
    </xdr:from>
    <xdr:to>
      <xdr:col>14</xdr:col>
      <xdr:colOff>393993</xdr:colOff>
      <xdr:row>52</xdr:row>
      <xdr:rowOff>875</xdr:rowOff>
    </xdr:to>
    <xdr:graphicFrame macro="">
      <xdr:nvGraphicFramePr>
        <xdr:cNvPr id="5" name="Diagramm 12">
          <a:extLst>
            <a:ext uri="{FF2B5EF4-FFF2-40B4-BE49-F238E27FC236}">
              <a16:creationId xmlns:a16="http://schemas.microsoft.com/office/drawing/2014/main" id="{00A568ED-483D-47D2-BE17-5F6048CA6C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333860</xdr:colOff>
      <xdr:row>30</xdr:row>
      <xdr:rowOff>178842</xdr:rowOff>
    </xdr:from>
    <xdr:to>
      <xdr:col>8</xdr:col>
      <xdr:colOff>305519</xdr:colOff>
      <xdr:row>52</xdr:row>
      <xdr:rowOff>0</xdr:rowOff>
    </xdr:to>
    <xdr:graphicFrame macro="">
      <xdr:nvGraphicFramePr>
        <xdr:cNvPr id="2" name="Diagramm 12">
          <a:extLst>
            <a:ext uri="{FF2B5EF4-FFF2-40B4-BE49-F238E27FC236}">
              <a16:creationId xmlns:a16="http://schemas.microsoft.com/office/drawing/2014/main" id="{AD8F0B1E-557C-4206-AD21-D1708D06AE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88900</xdr:rowOff>
    </xdr:from>
    <xdr:to>
      <xdr:col>2</xdr:col>
      <xdr:colOff>216925</xdr:colOff>
      <xdr:row>51</xdr:row>
      <xdr:rowOff>188702</xdr:rowOff>
    </xdr:to>
    <xdr:graphicFrame macro="">
      <xdr:nvGraphicFramePr>
        <xdr:cNvPr id="3" name="Diagramm 13">
          <a:extLst>
            <a:ext uri="{FF2B5EF4-FFF2-40B4-BE49-F238E27FC236}">
              <a16:creationId xmlns:a16="http://schemas.microsoft.com/office/drawing/2014/main" id="{8CE25DE6-B25E-44D0-89BF-72DBACE9CF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329559</xdr:colOff>
      <xdr:row>17</xdr:row>
      <xdr:rowOff>88813</xdr:rowOff>
    </xdr:from>
    <xdr:to>
      <xdr:col>8</xdr:col>
      <xdr:colOff>305518</xdr:colOff>
      <xdr:row>30</xdr:row>
      <xdr:rowOff>53915</xdr:rowOff>
    </xdr:to>
    <xdr:graphicFrame macro="">
      <xdr:nvGraphicFramePr>
        <xdr:cNvPr id="4" name="Diagramm 11">
          <a:extLst>
            <a:ext uri="{FF2B5EF4-FFF2-40B4-BE49-F238E27FC236}">
              <a16:creationId xmlns:a16="http://schemas.microsoft.com/office/drawing/2014/main" id="{1D609516-18D3-4A61-AA9D-138B80348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344692</xdr:colOff>
      <xdr:row>1</xdr:row>
      <xdr:rowOff>180718</xdr:rowOff>
    </xdr:from>
    <xdr:to>
      <xdr:col>14</xdr:col>
      <xdr:colOff>395377</xdr:colOff>
      <xdr:row>17</xdr:row>
      <xdr:rowOff>8984</xdr:rowOff>
    </xdr:to>
    <xdr:graphicFrame macro="">
      <xdr:nvGraphicFramePr>
        <xdr:cNvPr id="5" name="Chart 1">
          <a:extLst>
            <a:ext uri="{FF2B5EF4-FFF2-40B4-BE49-F238E27FC236}">
              <a16:creationId xmlns:a16="http://schemas.microsoft.com/office/drawing/2014/main" id="{2D3DE2F8-9221-4C9C-91C6-30EF3CE9E0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427725</xdr:colOff>
      <xdr:row>17</xdr:row>
      <xdr:rowOff>102079</xdr:rowOff>
    </xdr:from>
    <xdr:to>
      <xdr:col>14</xdr:col>
      <xdr:colOff>395377</xdr:colOff>
      <xdr:row>30</xdr:row>
      <xdr:rowOff>53915</xdr:rowOff>
    </xdr:to>
    <xdr:graphicFrame macro="">
      <xdr:nvGraphicFramePr>
        <xdr:cNvPr id="6" name="Chart 5">
          <a:extLst>
            <a:ext uri="{FF2B5EF4-FFF2-40B4-BE49-F238E27FC236}">
              <a16:creationId xmlns:a16="http://schemas.microsoft.com/office/drawing/2014/main" id="{0FCB9A21-CC8C-4453-B1F4-9209853548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422335</xdr:colOff>
      <xdr:row>30</xdr:row>
      <xdr:rowOff>179717</xdr:rowOff>
    </xdr:from>
    <xdr:to>
      <xdr:col>14</xdr:col>
      <xdr:colOff>393993</xdr:colOff>
      <xdr:row>52</xdr:row>
      <xdr:rowOff>875</xdr:rowOff>
    </xdr:to>
    <xdr:graphicFrame macro="">
      <xdr:nvGraphicFramePr>
        <xdr:cNvPr id="7" name="Diagramm 12">
          <a:extLst>
            <a:ext uri="{FF2B5EF4-FFF2-40B4-BE49-F238E27FC236}">
              <a16:creationId xmlns:a16="http://schemas.microsoft.com/office/drawing/2014/main" id="{DDFA5AD8-5AC1-41F6-BC06-4C4FE61073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333860</xdr:colOff>
      <xdr:row>30</xdr:row>
      <xdr:rowOff>178842</xdr:rowOff>
    </xdr:from>
    <xdr:to>
      <xdr:col>8</xdr:col>
      <xdr:colOff>305519</xdr:colOff>
      <xdr:row>52</xdr:row>
      <xdr:rowOff>0</xdr:rowOff>
    </xdr:to>
    <xdr:graphicFrame macro="">
      <xdr:nvGraphicFramePr>
        <xdr:cNvPr id="2" name="Diagramm 12">
          <a:extLst>
            <a:ext uri="{FF2B5EF4-FFF2-40B4-BE49-F238E27FC236}">
              <a16:creationId xmlns:a16="http://schemas.microsoft.com/office/drawing/2014/main" id="{99E4880D-5DE0-406F-9B78-11D9CD941B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88900</xdr:rowOff>
    </xdr:from>
    <xdr:to>
      <xdr:col>2</xdr:col>
      <xdr:colOff>216925</xdr:colOff>
      <xdr:row>51</xdr:row>
      <xdr:rowOff>188702</xdr:rowOff>
    </xdr:to>
    <xdr:graphicFrame macro="">
      <xdr:nvGraphicFramePr>
        <xdr:cNvPr id="3" name="Diagramm 13">
          <a:extLst>
            <a:ext uri="{FF2B5EF4-FFF2-40B4-BE49-F238E27FC236}">
              <a16:creationId xmlns:a16="http://schemas.microsoft.com/office/drawing/2014/main" id="{1E72FC6A-B53F-4063-8B45-3FDDC09B2A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329559</xdr:colOff>
      <xdr:row>17</xdr:row>
      <xdr:rowOff>88813</xdr:rowOff>
    </xdr:from>
    <xdr:to>
      <xdr:col>8</xdr:col>
      <xdr:colOff>305518</xdr:colOff>
      <xdr:row>30</xdr:row>
      <xdr:rowOff>53915</xdr:rowOff>
    </xdr:to>
    <xdr:graphicFrame macro="">
      <xdr:nvGraphicFramePr>
        <xdr:cNvPr id="4" name="Diagramm 11">
          <a:extLst>
            <a:ext uri="{FF2B5EF4-FFF2-40B4-BE49-F238E27FC236}">
              <a16:creationId xmlns:a16="http://schemas.microsoft.com/office/drawing/2014/main" id="{A4A38402-8367-4EF5-858D-5FCD8B4085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344692</xdr:colOff>
      <xdr:row>1</xdr:row>
      <xdr:rowOff>180718</xdr:rowOff>
    </xdr:from>
    <xdr:to>
      <xdr:col>14</xdr:col>
      <xdr:colOff>395377</xdr:colOff>
      <xdr:row>17</xdr:row>
      <xdr:rowOff>8984</xdr:rowOff>
    </xdr:to>
    <xdr:graphicFrame macro="">
      <xdr:nvGraphicFramePr>
        <xdr:cNvPr id="5" name="Chart 1">
          <a:extLst>
            <a:ext uri="{FF2B5EF4-FFF2-40B4-BE49-F238E27FC236}">
              <a16:creationId xmlns:a16="http://schemas.microsoft.com/office/drawing/2014/main" id="{FFF2D644-8DA7-4985-813B-C8CED8B954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427725</xdr:colOff>
      <xdr:row>17</xdr:row>
      <xdr:rowOff>102079</xdr:rowOff>
    </xdr:from>
    <xdr:to>
      <xdr:col>14</xdr:col>
      <xdr:colOff>395377</xdr:colOff>
      <xdr:row>30</xdr:row>
      <xdr:rowOff>53915</xdr:rowOff>
    </xdr:to>
    <xdr:graphicFrame macro="">
      <xdr:nvGraphicFramePr>
        <xdr:cNvPr id="6" name="Chart 5">
          <a:extLst>
            <a:ext uri="{FF2B5EF4-FFF2-40B4-BE49-F238E27FC236}">
              <a16:creationId xmlns:a16="http://schemas.microsoft.com/office/drawing/2014/main" id="{5B265630-3C77-48E9-AC48-0707E24A89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422335</xdr:colOff>
      <xdr:row>30</xdr:row>
      <xdr:rowOff>179717</xdr:rowOff>
    </xdr:from>
    <xdr:to>
      <xdr:col>14</xdr:col>
      <xdr:colOff>393993</xdr:colOff>
      <xdr:row>52</xdr:row>
      <xdr:rowOff>875</xdr:rowOff>
    </xdr:to>
    <xdr:graphicFrame macro="">
      <xdr:nvGraphicFramePr>
        <xdr:cNvPr id="7" name="Diagramm 12">
          <a:extLst>
            <a:ext uri="{FF2B5EF4-FFF2-40B4-BE49-F238E27FC236}">
              <a16:creationId xmlns:a16="http://schemas.microsoft.com/office/drawing/2014/main" id="{69FFC245-94A1-484B-BA00-867C7028FA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561974</xdr:colOff>
      <xdr:row>2</xdr:row>
      <xdr:rowOff>10528</xdr:rowOff>
    </xdr:from>
    <xdr:to>
      <xdr:col>16</xdr:col>
      <xdr:colOff>285749</xdr:colOff>
      <xdr:row>19</xdr:row>
      <xdr:rowOff>104775</xdr:rowOff>
    </xdr:to>
    <xdr:graphicFrame macro="">
      <xdr:nvGraphicFramePr>
        <xdr:cNvPr id="5" name="Chart 1">
          <a:extLst>
            <a:ext uri="{FF2B5EF4-FFF2-40B4-BE49-F238E27FC236}">
              <a16:creationId xmlns:a16="http://schemas.microsoft.com/office/drawing/2014/main" id="{FD6D9B0B-16F7-4CBA-8A70-897018D3C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561975</xdr:colOff>
      <xdr:row>20</xdr:row>
      <xdr:rowOff>104775</xdr:rowOff>
    </xdr:from>
    <xdr:to>
      <xdr:col>16</xdr:col>
      <xdr:colOff>285750</xdr:colOff>
      <xdr:row>40</xdr:row>
      <xdr:rowOff>141872</xdr:rowOff>
    </xdr:to>
    <xdr:graphicFrame macro="">
      <xdr:nvGraphicFramePr>
        <xdr:cNvPr id="6" name="Chart 1">
          <a:extLst>
            <a:ext uri="{FF2B5EF4-FFF2-40B4-BE49-F238E27FC236}">
              <a16:creationId xmlns:a16="http://schemas.microsoft.com/office/drawing/2014/main" id="{867284F6-A89E-4920-9E4D-3A9153148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13</xdr:row>
      <xdr:rowOff>0</xdr:rowOff>
    </xdr:from>
    <xdr:to>
      <xdr:col>7</xdr:col>
      <xdr:colOff>542925</xdr:colOff>
      <xdr:row>21</xdr:row>
      <xdr:rowOff>153073</xdr:rowOff>
    </xdr:to>
    <xdr:pic>
      <xdr:nvPicPr>
        <xdr:cNvPr id="2" name="Grafik 3">
          <a:extLst>
            <a:ext uri="{FF2B5EF4-FFF2-40B4-BE49-F238E27FC236}">
              <a16:creationId xmlns:a16="http://schemas.microsoft.com/office/drawing/2014/main" id="{AA6DCBBD-96C9-6C01-D404-36F4E6280EAC}"/>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2476500"/>
          <a:ext cx="4810125" cy="1677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63C93D4-480E-43CA-BCC6-0DD947A0793F}" name="Erdgas" displayName="Erdgas" ref="A3:C5" totalsRowShown="0">
  <autoFilter ref="A3:C5" xr:uid="{863C93D4-480E-43CA-BCC6-0DD947A0793F}"/>
  <tableColumns count="3">
    <tableColumn id="2" xr3:uid="{35E74B55-C769-4685-BBBA-AD94CB9A2F33}" name="Erdgas"/>
    <tableColumn id="3" xr3:uid="{0283497A-CA1A-4F91-90DE-74CC2CAF0E86}" name="EF (kg/Einheit)"/>
    <tableColumn id="4" xr3:uid="{6FD0BFDB-24F6-416D-A2E2-97BD9CB362BF}" name="Quelle" dataDxfId="2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43243E7-5553-4BFE-8A00-3A37ED0695D5}" name="Blue_H2" displayName="Blue_H2" ref="A49:C51" totalsRowShown="0">
  <autoFilter ref="A49:C51" xr:uid="{443243E7-5553-4BFE-8A00-3A37ED0695D5}"/>
  <tableColumns count="3">
    <tableColumn id="1" xr3:uid="{3F189BF6-A932-495E-BBFC-0F4E0B2E2A1D}" name="Blauer Wasserstoff"/>
    <tableColumn id="2" xr3:uid="{D63BE157-E9E7-4EE2-A40D-A75AE5CCEF7E}" name="EF (kg/Einheit)"/>
    <tableColumn id="3" xr3:uid="{71E735A8-D53F-4BBF-803B-2AC6A52592B5}" name="Quelle" dataDxfId="1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FA07F33-A43C-4464-914C-E2D7BD42319F}" name="Green_H2" displayName="Green_H2" ref="A53:C55" totalsRowShown="0">
  <autoFilter ref="A53:C55" xr:uid="{7FA07F33-A43C-4464-914C-E2D7BD42319F}"/>
  <tableColumns count="3">
    <tableColumn id="1" xr3:uid="{15015F84-7BF0-4912-BFD4-E79DA15C31BD}" name="Grüner Wasserstoff"/>
    <tableColumn id="2" xr3:uid="{DF8D5C82-FDBC-4969-88DD-1E2385184C3A}" name="EF (kg/Einheit)"/>
    <tableColumn id="3" xr3:uid="{F48FB1A1-50D9-4765-A038-2986DC5518C6}" name="Quelle" dataDxfId="1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98431D-F814-47D1-883F-142084832BF9}" name="Benzin" displayName="Benzin" ref="A60:C61" totalsRowShown="0">
  <autoFilter ref="A60:C61" xr:uid="{7D98431D-F814-47D1-883F-142084832BF9}"/>
  <tableColumns count="3">
    <tableColumn id="1" xr3:uid="{2464B25F-10DA-48E1-A280-2AB62EB9B52A}" name="Benzin"/>
    <tableColumn id="2" xr3:uid="{FF5ED25E-25F0-4F09-B015-91B65D25E615}" name="EF (kg/Einheit)"/>
    <tableColumn id="3" xr3:uid="{E991826C-B783-4118-8777-8656CACCA449}" name="Quelle" dataDxfId="9"/>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4401F68-A7B9-4EEB-8C17-8D0ACF3D5A31}" name="Diesel" displayName="Diesel" ref="A63:C64" totalsRowShown="0">
  <autoFilter ref="A63:C64" xr:uid="{84401F68-A7B9-4EEB-8C17-8D0ACF3D5A31}"/>
  <tableColumns count="3">
    <tableColumn id="1" xr3:uid="{485DD068-EAF3-49B6-9D06-97FED4425D0C}" name="Diesel"/>
    <tableColumn id="2" xr3:uid="{354738B5-F0A8-4B2A-AF7C-E4A304E9A4BC}" name="EF (kg/Einheit)"/>
    <tableColumn id="3" xr3:uid="{68BA3CCC-1F38-44BB-AB01-E256C343D49C}" name="Quelle" dataDxfId="8"/>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D8CD7C-143F-43D3-8660-983DA852ED4C}" name="Biodiesel" displayName="Biodiesel" ref="A66:C68" totalsRowShown="0">
  <autoFilter ref="A66:C68" xr:uid="{B1D8CD7C-143F-43D3-8660-983DA852ED4C}"/>
  <tableColumns count="3">
    <tableColumn id="1" xr3:uid="{F9D1EF0D-E30A-4C5D-B634-FF65B59F3DCC}" name="Biodiesel"/>
    <tableColumn id="2" xr3:uid="{12C41C1A-7D6D-44CD-B09C-3FC2EBB9E69C}" name="EF (kg/Einheit)"/>
    <tableColumn id="3" xr3:uid="{4284ABCA-A93B-4C11-9ECE-A2E9E5A9CE4E}" name="Quelle"/>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00D0451-1AA3-44A4-A860-269D860E8930}" name="Bioethanol" displayName="Bioethanol" ref="A70:C72" totalsRowShown="0">
  <autoFilter ref="A70:C72" xr:uid="{D00D0451-1AA3-44A4-A860-269D860E8930}"/>
  <tableColumns count="3">
    <tableColumn id="1" xr3:uid="{B593F7AA-B677-4C6A-B834-59AE3B79288B}" name="Bioethanol"/>
    <tableColumn id="2" xr3:uid="{9D0A55E4-1AB6-478F-A66A-6844D27ACAD2}" name="EF (kg/Einheit)"/>
    <tableColumn id="3" xr3:uid="{BADB7063-8B8A-4A83-9047-75E787CCA378}" name="Quell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DF1B1DE-0E84-464A-A829-0CE13A8DB5CF}" name="Biogas_mobil" displayName="Biogas_mobil" ref="A74:C76" totalsRowShown="0">
  <autoFilter ref="A74:C76" xr:uid="{7DF1B1DE-0E84-464A-A829-0CE13A8DB5CF}"/>
  <tableColumns count="3">
    <tableColumn id="1" xr3:uid="{B4A9D157-7DF4-4677-A9FB-2F1776BB896D}" name="Biogas"/>
    <tableColumn id="2" xr3:uid="{3C96981A-7A45-4280-BD29-4F4D242F6D3B}" name="EF (kg/Einheit)"/>
    <tableColumn id="3" xr3:uid="{423F4482-1331-4D94-B0EE-8E5E94DD9438}" name="Quelle"/>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8B70506-7DCA-47CC-8B66-48CB1697735A}" name="Erdgas_CNG" displayName="Erdgas_CNG" ref="A78:C80" totalsRowShown="0">
  <autoFilter ref="A78:C80" xr:uid="{F8B70506-7DCA-47CC-8B66-48CB1697735A}"/>
  <tableColumns count="3">
    <tableColumn id="1" xr3:uid="{7C5909CB-33C1-4F39-B777-6AC8F810239A}" name="Erdgas (CNG)"/>
    <tableColumn id="2" xr3:uid="{E1BF1D28-0AFC-4A37-A387-233A19B84463}" name="EF (kg/Einheit)"/>
    <tableColumn id="3" xr3:uid="{8C0E3BFD-1453-4330-8E57-C08C1539E370}" name="Quelle" dataDxfId="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D4823DF-DDFB-461A-974D-013E3584D83A}" name="Autogas_LPG" displayName="Autogas_LPG" ref="A82:C83" totalsRowShown="0">
  <autoFilter ref="A82:C83" xr:uid="{1D4823DF-DDFB-461A-974D-013E3584D83A}"/>
  <tableColumns count="3">
    <tableColumn id="1" xr3:uid="{FF1976BC-16B5-4156-8A63-7A39BE153BAB}" name="Autogas (LPG)"/>
    <tableColumn id="2" xr3:uid="{0591D719-3784-4FE8-A63E-2567F0BD6345}" name="EF (kg/Einheit)"/>
    <tableColumn id="3" xr3:uid="{0B0E83E0-51EC-4DA8-9ECE-B431A4BB2664}" name="Quelle" dataDxfId="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124DBCC-D874-4D6B-AB95-23416D18B7C3}" name="Strom_Fahrzeuge" displayName="Strom_Fahrzeuge" ref="A85:C86" totalsRowShown="0">
  <autoFilter ref="A85:C86" xr:uid="{C124DBCC-D874-4D6B-AB95-23416D18B7C3}"/>
  <tableColumns count="3">
    <tableColumn id="1" xr3:uid="{6AF175E7-D651-4CDA-B827-79E3CF28BC8C}" name="Strom für Fahrzeuge (eigene Ladesäulen)"/>
    <tableColumn id="2" xr3:uid="{CC16E20A-981F-4CBE-BC41-3ADE707AF0CA}" name="EF (kg/Einheit)"/>
    <tableColumn id="3" xr3:uid="{FBB2D2CD-AA43-4E6E-8782-6EE0A0689893}" name="Quelle"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6B7D889-12E2-42F9-88E6-A81DBDFF5B55}" name="Heizoel" displayName="Heizoel" ref="A17:C20" totalsRowShown="0">
  <autoFilter ref="A17:C20" xr:uid="{A6B7D889-12E2-42F9-88E6-A81DBDFF5B55}"/>
  <tableColumns count="3">
    <tableColumn id="2" xr3:uid="{80AA3DED-117A-46E5-AFA5-D090A314C1CC}" name="Heizöl"/>
    <tableColumn id="3" xr3:uid="{9031CF8F-2F6C-4C7A-A11E-7A963503FFD7}" name="EF (kg/Einheit)"/>
    <tableColumn id="4" xr3:uid="{5C0850C4-3868-401E-B7AE-DCCEF09B969D}" name="Quelle" dataDxfId="19"/>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D4ABF67-C7C4-49F7-8377-798376FB8830}" name="Table22" displayName="Table22" ref="A95:C134" totalsRowShown="0">
  <autoFilter ref="A95:C134" xr:uid="{CD4ABF67-C7C4-49F7-8377-798376FB8830}"/>
  <tableColumns count="3">
    <tableColumn id="1" xr3:uid="{D6AE62EB-CEA2-46F7-AB79-8744D416BB24}" name="Fahrzeug"/>
    <tableColumn id="2" xr3:uid="{699495EC-D6B5-4CBF-AC33-AAC11FEE2A74}" name="Emissionsfaktor _x000a_CO2 2021 kg/km"/>
    <tableColumn id="3" xr3:uid="{A45CE6D2-1865-4653-8084-32B7D65579E5}" name="Quelle" dataDxfId="4"/>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E7911A1-0C29-4755-9BE9-FBD1D8F28B2C}" name="Biooel" displayName="Biooel" ref="A26:C28" totalsRowShown="0">
  <autoFilter ref="A26:C28" xr:uid="{3E7911A1-0C29-4755-9BE9-FBD1D8F28B2C}"/>
  <tableColumns count="3">
    <tableColumn id="1" xr3:uid="{AE2B1FE5-3FA2-4461-856D-3135715EBDAE}" name="Bioöl"/>
    <tableColumn id="2" xr3:uid="{4BD656AC-AF65-49D4-A159-13D31857BCF2}" name="EF (kg/Einheit)"/>
    <tableColumn id="3" xr3:uid="{19F62299-454B-4C4A-A28B-8A1E686F77AB}" name="Quelle" dataDxfId="3"/>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2CFB37B-D8D5-4AFF-B12F-20F63EB08D83}" name="Fernheizwerke" displayName="Fernheizwerke" ref="A1:C9" totalsRowShown="0">
  <autoFilter ref="A1:C9" xr:uid="{F2CFB37B-D8D5-4AFF-B12F-20F63EB08D83}"/>
  <tableColumns count="3">
    <tableColumn id="1" xr3:uid="{03EBA237-64FE-461C-9BFD-A9C22A477728}" name="Gemeinde - Anlage"/>
    <tableColumn id="2" xr3:uid="{9C760E96-39C8-45E5-9B12-E37A75674798}" name="Emissionsfaktor"/>
    <tableColumn id="3" xr3:uid="{C332FD61-144C-4DF1-8B1E-FD2E270713D8}" name="Quelle"/>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BF351EC-4301-4C76-B944-F998A1DBCB14}" name="Kaeltemittel_IT" displayName="Kaeltemittel_IT" ref="A1:D23" totalsRowShown="0" headerRowDxfId="2">
  <autoFilter ref="A1:D23" xr:uid="{4BF351EC-4301-4C76-B944-F998A1DBCB14}"/>
  <tableColumns count="4">
    <tableColumn id="1" xr3:uid="{9DDCCECF-8033-4ED8-92DF-88F16DF806C4}" name="KÄLTEMITTEL"/>
    <tableColumn id="2" xr3:uid="{10CC2502-713F-4872-8809-4F4DA53C59D0}" name="GWP"/>
    <tableColumn id="3" xr3:uid="{78C66531-9DCB-4C0E-89AC-B89A4ACD9FD7}" name="TYP"/>
    <tableColumn id="4" xr3:uid="{E69B7978-E7B6-4B5B-A926-B873D2A72CD1}" name="BESCHREIBUNG" dataDxfId="1"/>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78E5D7-77BF-4C87-9603-F62A18802695}" name="Coolants" displayName="Coolants" ref="B3:D49" totalsRowShown="0">
  <autoFilter ref="B3:D49" xr:uid="{9F78E5D7-77BF-4C87-9603-F62A18802695}"/>
  <tableColumns count="3">
    <tableColumn id="1" xr3:uid="{F9655EF4-58B9-41B5-A067-CA20477A45A5}" name="Kältemittel" dataDxfId="0"/>
    <tableColumn id="2" xr3:uid="{BDFABE4F-7F10-4571-B0A4-0959D8623235}" name="GWP"/>
    <tableColumn id="3" xr3:uid="{7D30F579-EF73-4FD9-A4D3-BB9812308139}"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580D2D8-72FE-4189-A42C-095AAC224F6F}" name="Fluessiggas" displayName="Fluessiggas" ref="A7:C10" totalsRowShown="0">
  <autoFilter ref="A7:C10" xr:uid="{3580D2D8-72FE-4189-A42C-095AAC224F6F}"/>
  <tableColumns count="3">
    <tableColumn id="2" xr3:uid="{A20602BE-353D-4C92-BCB8-2BC98ACAEEB2}" name="Flüssiggas"/>
    <tableColumn id="3" xr3:uid="{5C56AC21-013A-4BE4-AD35-CD580312A4C3}" name="EF (kg/Einheit)"/>
    <tableColumn id="4" xr3:uid="{AA02825B-1E0C-4FC6-A82E-ACC2E1D5B51C}" name="Quelle" dataDxfId="1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560A057-F91C-4CAD-BAD9-A2ACA6042BCC}" name="Propan" displayName="Propan" ref="A12:C15" totalsRowShown="0">
  <autoFilter ref="A12:C15" xr:uid="{5560A057-F91C-4CAD-BAD9-A2ACA6042BCC}"/>
  <tableColumns count="3">
    <tableColumn id="2" xr3:uid="{66EA7176-2442-41B1-A7C6-2F0AB2695635}" name="Propan"/>
    <tableColumn id="3" xr3:uid="{CC825915-CE10-434B-A565-DB41A25A28D1}" name="EF (kg/Einheit)"/>
    <tableColumn id="4" xr3:uid="{B4C2A77B-FC7A-4F93-8CE7-D495D024F7C0}" name="Quelle" dataDxfId="1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6CED6C1-827B-4846-AC96-B642C4BEFCD4}" name="Biogas" displayName="Biogas" ref="A22:C24" totalsRowShown="0">
  <autoFilter ref="A22:C24" xr:uid="{36CED6C1-827B-4846-AC96-B642C4BEFCD4}"/>
  <tableColumns count="3">
    <tableColumn id="2" xr3:uid="{44C35C05-8C4E-402A-B849-22D4DDF4786E}" name="Biogas"/>
    <tableColumn id="3" xr3:uid="{94BD45FF-34FF-49C0-9341-3585BCDFF5B2}" name="EF (kg/Einheit)"/>
    <tableColumn id="4" xr3:uid="{111DA626-BC1B-4589-B83D-51AD27B05FC7}" name="Quelle" dataDxfId="1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DB4F0F1-9650-4968-949A-51168D63080A}" name="Brennholz" displayName="Brennholz" ref="A30:C34" totalsRowShown="0">
  <autoFilter ref="A30:C34" xr:uid="{BDB4F0F1-9650-4968-949A-51168D63080A}"/>
  <tableColumns count="3">
    <tableColumn id="2" xr3:uid="{095899D3-6765-43B7-B1E3-23866006E201}" name="Brennholz"/>
    <tableColumn id="3" xr3:uid="{85B6F3DF-1938-4DF0-BCD0-296CEAD8CEB3}" name="EF (kg/Einheit)"/>
    <tableColumn id="4" xr3:uid="{B0F3B388-5798-4FF8-99C2-2F3CB5E26DA3}" name="Quelle" dataDxfId="1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E4EE02C-222A-4765-961B-A1B318C068C1}" name="Holzpellets" displayName="Holzpellets" ref="A36:C38" totalsRowShown="0">
  <autoFilter ref="A36:C38" xr:uid="{3E4EE02C-222A-4765-961B-A1B318C068C1}"/>
  <tableColumns count="3">
    <tableColumn id="2" xr3:uid="{8AED160B-D8E1-470D-8715-60F0ECD2AA7A}" name="Holzpellets"/>
    <tableColumn id="3" xr3:uid="{9C9AE36F-6A9F-4B65-B1BC-278D741B8229}" name="EF (kg/Einheit)"/>
    <tableColumn id="4" xr3:uid="{4518DA87-79E0-4DD6-9C82-80A79C3CCD33}" name="Quelle" dataDxfId="1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9089F2D-4375-401E-9098-2994BAAA6787}" name="Hackschnitzel" displayName="Hackschnitzel" ref="A40:C43" totalsRowShown="0">
  <autoFilter ref="A40:C43" xr:uid="{39089F2D-4375-401E-9098-2994BAAA6787}"/>
  <tableColumns count="3">
    <tableColumn id="2" xr3:uid="{E390A394-FA35-4CB4-9F38-9C24236477B9}" name="Hackschnitzel"/>
    <tableColumn id="3" xr3:uid="{50DB12D1-9710-4A18-B5BE-C27817839C5B}" name="EF (kg/Einheit)"/>
    <tableColumn id="4" xr3:uid="{B12EF6C5-5814-476A-A6C9-7805993220FE}" name="Quelle" dataDxfId="1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DE12A8-A349-47DB-99E9-ABC73568B669}" name="Grey_H2" displayName="Grey_H2" ref="A45:C47" totalsRowShown="0">
  <autoFilter ref="A45:C47" xr:uid="{D5DE12A8-A349-47DB-99E9-ABC73568B669}"/>
  <tableColumns count="3">
    <tableColumn id="1" xr3:uid="{3BA06E13-DFB6-49C9-BF36-51F57F4439E0}" name="Grauer Wasserstoff"/>
    <tableColumn id="2" xr3:uid="{F9495F6F-D378-4D0F-900C-1D006BB4F394}" name="EF (kg/Einheit)"/>
    <tableColumn id="3" xr3:uid="{31F0B9B1-6ABF-4777-9E6F-7BF0689DE394}" name="Quelle" dataDxfId="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Benutzerdefiniert 1">
      <a:dk1>
        <a:sysClr val="windowText" lastClr="000000"/>
      </a:dk1>
      <a:lt1>
        <a:sysClr val="window" lastClr="FFFFFF"/>
      </a:lt1>
      <a:dk2>
        <a:srgbClr val="0E2841"/>
      </a:dk2>
      <a:lt2>
        <a:srgbClr val="E8E8E8"/>
      </a:lt2>
      <a:accent1>
        <a:srgbClr val="67F9F2"/>
      </a:accent1>
      <a:accent2>
        <a:srgbClr val="D4E438"/>
      </a:accent2>
      <a:accent3>
        <a:srgbClr val="8ED873"/>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hyperlink" Target="https://biogas.fnr.de/daten-und-fakten/faustzahlen" TargetMode="Externa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hyperlink" Target="https://www.agenziacasaclima.it/smartedit/documents/content/_published/2024-04-09_rl_quality-product_pdc_1.pdf"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eur03.safelinks.protection.outlook.com/?url=https%3A%2F%2Ftimbertom.de%2Fblog%2Ffm-rm-srm-masseinheiten-beim-brennholz&amp;data=05%7C02%7CBenjamin.Auer%40klimahausagentur.it%7C91f69828d2724f75155108dcd1815f16%7C9251326703e3401a80d4c58ed6674e3b%7C0%7C0%7C638615600782334186%7CUnknown%7CTWFpbGZsb3d8eyJWIjoiMC4wLjAwMDAiLCJQIjoiV2luMzIiLCJBTiI6Ik1haWwiLCJXVCI6Mn0%3D%7C0%7C%7C%7C&amp;sdata=PRRRo8glRKzLAq93fH%2FkaxGJt0hAXYMS7xtRnq5h%2BQE%3D&amp;reserve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85272-7423-44AD-9B20-6FC61E399C43}">
  <dimension ref="A1:N18"/>
  <sheetViews>
    <sheetView showGridLines="0" tabSelected="1" workbookViewId="0">
      <selection activeCell="S13" sqref="S13"/>
    </sheetView>
  </sheetViews>
  <sheetFormatPr defaultColWidth="9.140625" defaultRowHeight="15"/>
  <sheetData>
    <row r="1" spans="1:14" ht="44.25" customHeight="1"/>
    <row r="2" spans="1:14" ht="21">
      <c r="A2" s="46"/>
    </row>
    <row r="3" spans="1:14" ht="21">
      <c r="A3" s="46"/>
    </row>
    <row r="4" spans="1:14" ht="21">
      <c r="A4" s="46"/>
    </row>
    <row r="5" spans="1:14" ht="21">
      <c r="A5" s="46"/>
    </row>
    <row r="6" spans="1:14" ht="21">
      <c r="A6" s="246" t="s">
        <v>0</v>
      </c>
      <c r="M6" s="87" t="s">
        <v>1</v>
      </c>
    </row>
    <row r="7" spans="1:14" ht="21">
      <c r="A7" s="229" t="s">
        <v>2</v>
      </c>
      <c r="B7" s="228"/>
      <c r="C7" s="228"/>
      <c r="D7" s="228"/>
      <c r="E7" s="228"/>
      <c r="F7" s="228"/>
      <c r="G7" s="228"/>
      <c r="H7" s="228"/>
      <c r="I7" s="228"/>
      <c r="J7" s="228"/>
      <c r="K7" s="228"/>
      <c r="L7" s="228"/>
      <c r="M7" s="228"/>
      <c r="N7" s="228"/>
    </row>
    <row r="8" spans="1:14" ht="69.599999999999994" customHeight="1">
      <c r="A8" s="250" t="s">
        <v>3</v>
      </c>
      <c r="B8" s="251"/>
      <c r="C8" s="251"/>
      <c r="D8" s="251"/>
      <c r="E8" s="251"/>
      <c r="F8" s="251"/>
      <c r="G8" s="251"/>
      <c r="H8" s="251"/>
      <c r="I8" s="251"/>
      <c r="J8" s="251"/>
      <c r="K8" s="251"/>
      <c r="L8" s="251"/>
      <c r="M8" s="251"/>
      <c r="N8" s="252"/>
    </row>
    <row r="9" spans="1:14" ht="53.1" customHeight="1">
      <c r="A9" s="253" t="s">
        <v>4</v>
      </c>
      <c r="B9" s="254"/>
      <c r="C9" s="254"/>
      <c r="D9" s="254"/>
      <c r="E9" s="254"/>
      <c r="F9" s="254"/>
      <c r="G9" s="254"/>
      <c r="H9" s="254"/>
      <c r="I9" s="254"/>
      <c r="J9" s="254"/>
      <c r="K9" s="254"/>
      <c r="L9" s="254"/>
      <c r="M9" s="254"/>
      <c r="N9" s="255"/>
    </row>
    <row r="12" spans="1:14" ht="21">
      <c r="A12" s="231" t="s">
        <v>5</v>
      </c>
      <c r="B12" s="113"/>
      <c r="C12" s="113"/>
      <c r="D12" s="113"/>
      <c r="E12" s="113"/>
      <c r="F12" s="113"/>
      <c r="G12" s="113"/>
      <c r="H12" s="113"/>
      <c r="I12" s="113"/>
      <c r="J12" s="113"/>
      <c r="K12" s="113"/>
      <c r="L12" s="113"/>
      <c r="M12" s="113"/>
      <c r="N12" s="113"/>
    </row>
    <row r="13" spans="1:14" ht="68.099999999999994" customHeight="1">
      <c r="A13" s="250" t="s">
        <v>6</v>
      </c>
      <c r="B13" s="251"/>
      <c r="C13" s="251"/>
      <c r="D13" s="251"/>
      <c r="E13" s="251"/>
      <c r="F13" s="251"/>
      <c r="G13" s="251"/>
      <c r="H13" s="251"/>
      <c r="I13" s="251"/>
      <c r="J13" s="251"/>
      <c r="K13" s="251"/>
      <c r="L13" s="251"/>
      <c r="M13" s="251"/>
      <c r="N13" s="252"/>
    </row>
    <row r="14" spans="1:14" ht="71.099999999999994" customHeight="1">
      <c r="A14" s="253" t="s">
        <v>7</v>
      </c>
      <c r="B14" s="254"/>
      <c r="C14" s="254"/>
      <c r="D14" s="254"/>
      <c r="E14" s="254"/>
      <c r="F14" s="254"/>
      <c r="G14" s="254"/>
      <c r="H14" s="254"/>
      <c r="I14" s="254"/>
      <c r="J14" s="254"/>
      <c r="K14" s="254"/>
      <c r="L14" s="254"/>
      <c r="M14" s="254"/>
      <c r="N14" s="255"/>
    </row>
    <row r="17" spans="1:14" ht="21">
      <c r="A17" s="230" t="s">
        <v>8</v>
      </c>
      <c r="B17" s="230"/>
      <c r="C17" s="230"/>
      <c r="D17" s="230"/>
      <c r="E17" s="230"/>
      <c r="F17" s="230"/>
      <c r="G17" s="230"/>
      <c r="H17" s="230"/>
      <c r="I17" s="230"/>
      <c r="J17" s="230"/>
      <c r="K17" s="230"/>
      <c r="L17" s="230"/>
      <c r="M17" s="230"/>
      <c r="N17" s="230"/>
    </row>
    <row r="18" spans="1:14" ht="77.099999999999994" customHeight="1">
      <c r="A18" s="247" t="s">
        <v>9</v>
      </c>
      <c r="B18" s="248"/>
      <c r="C18" s="248"/>
      <c r="D18" s="248"/>
      <c r="E18" s="248"/>
      <c r="F18" s="248"/>
      <c r="G18" s="248"/>
      <c r="H18" s="248"/>
      <c r="I18" s="248"/>
      <c r="J18" s="248"/>
      <c r="K18" s="248"/>
      <c r="L18" s="248"/>
      <c r="M18" s="248"/>
      <c r="N18" s="249"/>
    </row>
  </sheetData>
  <sheetProtection algorithmName="SHA-512" hashValue="jDQxaUE6S3ZNbaHtE2HyXpigfqGAgqBJpKxUFCUwXcXgzRCrVwFOvZQKLcK1zvOeNQTCTrmFtc3Y02FTrCul1w==" saltValue="kMZO1jErhSXni59SCH3jHQ==" spinCount="100000" sheet="1" objects="1" scenarios="1"/>
  <mergeCells count="5">
    <mergeCell ref="A18:N18"/>
    <mergeCell ref="A8:N8"/>
    <mergeCell ref="A9:N9"/>
    <mergeCell ref="A13:N13"/>
    <mergeCell ref="A14:N14"/>
  </mergeCells>
  <phoneticPr fontId="2"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CB36A-54F6-44B5-8EF3-A37756875296}">
  <dimension ref="A1:S24"/>
  <sheetViews>
    <sheetView showGridLines="0" zoomScale="118" zoomScaleNormal="118" workbookViewId="0">
      <selection activeCell="B26" sqref="B26"/>
    </sheetView>
  </sheetViews>
  <sheetFormatPr defaultColWidth="9.140625" defaultRowHeight="15"/>
  <cols>
    <col min="1" max="1" width="8.42578125" style="51" customWidth="1"/>
    <col min="2" max="2" width="19.5703125" style="51" customWidth="1"/>
    <col min="3" max="3" width="28.28515625" style="51" customWidth="1"/>
    <col min="4" max="4" width="15.85546875" style="51" customWidth="1"/>
    <col min="5" max="5" width="30.140625" style="51" customWidth="1"/>
    <col min="6" max="6" width="12.5703125" style="51" customWidth="1"/>
    <col min="7" max="7" width="27.140625" style="51" hidden="1" customWidth="1"/>
    <col min="8" max="8" width="0" style="51" hidden="1" customWidth="1"/>
    <col min="9" max="16384" width="9.140625" style="51"/>
  </cols>
  <sheetData>
    <row r="1" spans="1:19" customFormat="1">
      <c r="A1" s="197" t="s">
        <v>170</v>
      </c>
      <c r="B1" s="150"/>
      <c r="C1" s="150"/>
      <c r="D1" s="150"/>
      <c r="E1" s="150"/>
      <c r="F1" s="150"/>
    </row>
    <row r="2" spans="1:19" customFormat="1" ht="30" customHeight="1">
      <c r="A2" s="273" t="s">
        <v>171</v>
      </c>
      <c r="B2" s="273"/>
      <c r="C2" s="273"/>
      <c r="D2" s="273"/>
      <c r="E2" s="273"/>
      <c r="F2" s="273"/>
    </row>
    <row r="3" spans="1:19" customFormat="1">
      <c r="A3" s="114"/>
      <c r="B3" s="114"/>
      <c r="C3" s="114"/>
      <c r="D3" s="114"/>
      <c r="E3" s="114"/>
      <c r="F3" s="114"/>
    </row>
    <row r="4" spans="1:19" s="9" customFormat="1" ht="60">
      <c r="A4" s="198"/>
      <c r="B4" s="204" t="s">
        <v>172</v>
      </c>
      <c r="C4" s="204" t="s">
        <v>173</v>
      </c>
      <c r="D4" s="204" t="s">
        <v>174</v>
      </c>
      <c r="E4" s="211" t="s">
        <v>175</v>
      </c>
      <c r="F4" s="201"/>
      <c r="G4" s="54" t="s">
        <v>176</v>
      </c>
    </row>
    <row r="5" spans="1:19" customFormat="1">
      <c r="A5" s="114"/>
      <c r="B5" s="150"/>
      <c r="C5" s="150"/>
      <c r="D5" s="150"/>
      <c r="E5" s="110"/>
      <c r="F5" s="114"/>
    </row>
    <row r="6" spans="1:19">
      <c r="A6" s="114"/>
      <c r="B6" s="205" t="s">
        <v>177</v>
      </c>
      <c r="C6" s="52"/>
      <c r="D6" s="209">
        <f>(G6*C6)/1000</f>
        <v>0</v>
      </c>
      <c r="E6" s="212">
        <v>0.36840000000000001</v>
      </c>
      <c r="F6" s="202"/>
      <c r="G6" s="20">
        <v>0</v>
      </c>
      <c r="H6" s="20">
        <f t="shared" ref="H6:H11" si="0">G6*E6</f>
        <v>0</v>
      </c>
      <c r="I6"/>
      <c r="J6"/>
      <c r="K6"/>
      <c r="L6"/>
      <c r="M6"/>
      <c r="N6"/>
      <c r="O6"/>
      <c r="P6"/>
      <c r="Q6"/>
      <c r="R6"/>
      <c r="S6"/>
    </row>
    <row r="7" spans="1:19">
      <c r="A7" s="114"/>
      <c r="B7" s="206" t="s">
        <v>178</v>
      </c>
      <c r="C7" s="52"/>
      <c r="D7" s="209">
        <f>(G7*C7)/1000</f>
        <v>0</v>
      </c>
      <c r="E7" s="213">
        <v>9.4299999999999995E-2</v>
      </c>
      <c r="F7" s="202"/>
      <c r="G7" s="20">
        <v>932.3</v>
      </c>
      <c r="H7" s="20">
        <f t="shared" si="0"/>
        <v>87.91588999999999</v>
      </c>
      <c r="I7"/>
      <c r="J7"/>
      <c r="K7"/>
      <c r="L7"/>
      <c r="M7"/>
      <c r="N7"/>
      <c r="O7"/>
      <c r="P7"/>
      <c r="Q7"/>
      <c r="R7"/>
      <c r="S7"/>
    </row>
    <row r="8" spans="1:19">
      <c r="A8" s="114"/>
      <c r="B8" s="206" t="s">
        <v>31</v>
      </c>
      <c r="C8" s="52"/>
      <c r="D8" s="209">
        <f t="shared" ref="D8:D10" si="1">(G8*C8)/1000</f>
        <v>0</v>
      </c>
      <c r="E8" s="213">
        <v>0.46920000000000001</v>
      </c>
      <c r="F8" s="202"/>
      <c r="G8" s="20">
        <v>369.6</v>
      </c>
      <c r="H8" s="20">
        <f t="shared" si="0"/>
        <v>173.41632000000001</v>
      </c>
      <c r="I8"/>
      <c r="J8"/>
      <c r="K8"/>
      <c r="L8"/>
      <c r="M8"/>
      <c r="N8"/>
      <c r="O8"/>
      <c r="P8"/>
      <c r="Q8"/>
      <c r="R8"/>
      <c r="S8"/>
    </row>
    <row r="9" spans="1:19">
      <c r="A9" s="114"/>
      <c r="B9" s="206" t="s">
        <v>179</v>
      </c>
      <c r="C9" s="52"/>
      <c r="D9" s="209">
        <f t="shared" si="1"/>
        <v>0</v>
      </c>
      <c r="E9" s="213">
        <v>2.01E-2</v>
      </c>
      <c r="F9" s="202"/>
      <c r="G9" s="20">
        <v>674.1</v>
      </c>
      <c r="H9" s="20">
        <f t="shared" si="0"/>
        <v>13.54941</v>
      </c>
      <c r="I9"/>
      <c r="J9"/>
      <c r="K9"/>
      <c r="L9"/>
      <c r="M9"/>
      <c r="N9"/>
      <c r="O9"/>
      <c r="P9"/>
      <c r="Q9"/>
      <c r="R9"/>
      <c r="S9"/>
    </row>
    <row r="10" spans="1:19">
      <c r="A10" s="114"/>
      <c r="B10" s="206" t="s">
        <v>180</v>
      </c>
      <c r="C10" s="52"/>
      <c r="D10" s="209">
        <f t="shared" si="1"/>
        <v>0</v>
      </c>
      <c r="E10" s="213">
        <v>0</v>
      </c>
      <c r="F10" s="202"/>
      <c r="G10" s="20">
        <v>12</v>
      </c>
      <c r="H10" s="20">
        <f t="shared" si="0"/>
        <v>0</v>
      </c>
      <c r="I10"/>
      <c r="J10"/>
      <c r="K10"/>
      <c r="L10"/>
      <c r="M10"/>
      <c r="N10"/>
      <c r="O10"/>
      <c r="P10"/>
      <c r="Q10"/>
      <c r="R10"/>
      <c r="S10"/>
    </row>
    <row r="11" spans="1:19">
      <c r="A11" s="114"/>
      <c r="B11" s="206" t="s">
        <v>181</v>
      </c>
      <c r="C11" s="52"/>
      <c r="D11" s="210">
        <f>(((G6*C6)+(G7*C7)+(G8*C8)+(G9*C9)+(G10*C10))*C11)/1000</f>
        <v>0</v>
      </c>
      <c r="E11" s="213">
        <v>4.8000000000000001E-2</v>
      </c>
      <c r="F11" s="202"/>
      <c r="G11" s="58">
        <f>((G6*E6)+(G7*E7)+(G8*E8)+(G9*E9)+(G10*E10))</f>
        <v>274.88162000000005</v>
      </c>
      <c r="H11" s="20">
        <f t="shared" si="0"/>
        <v>13.194317760000002</v>
      </c>
      <c r="I11"/>
      <c r="J11"/>
      <c r="K11"/>
      <c r="L11"/>
      <c r="M11"/>
      <c r="N11"/>
      <c r="O11"/>
      <c r="P11"/>
      <c r="Q11"/>
      <c r="R11"/>
      <c r="S11"/>
    </row>
    <row r="12" spans="1:19">
      <c r="A12" s="114"/>
      <c r="B12" s="150"/>
      <c r="C12" s="150"/>
      <c r="D12" s="150"/>
      <c r="E12" s="110"/>
      <c r="F12" s="114"/>
      <c r="G12"/>
      <c r="H12"/>
      <c r="I12"/>
      <c r="J12"/>
      <c r="K12"/>
      <c r="L12"/>
      <c r="M12"/>
      <c r="N12"/>
      <c r="O12"/>
      <c r="P12"/>
      <c r="Q12"/>
      <c r="R12"/>
    </row>
    <row r="13" spans="1:19" s="53" customFormat="1">
      <c r="A13" s="199"/>
      <c r="B13" s="207" t="s">
        <v>182</v>
      </c>
      <c r="C13" s="208">
        <f>SUM(C6:C11)</f>
        <v>0</v>
      </c>
      <c r="D13" s="207"/>
      <c r="E13" s="214"/>
      <c r="F13" s="203"/>
      <c r="G13" s="56"/>
      <c r="H13" s="56"/>
      <c r="I13" s="56"/>
      <c r="J13" s="56"/>
      <c r="K13" s="56"/>
      <c r="L13" s="56"/>
      <c r="M13" s="56"/>
      <c r="N13" s="56"/>
      <c r="O13" s="56"/>
      <c r="P13" s="56"/>
      <c r="Q13" s="56"/>
      <c r="R13" s="56"/>
    </row>
    <row r="14" spans="1:19">
      <c r="A14" s="114"/>
      <c r="B14" s="114"/>
      <c r="C14" s="114"/>
      <c r="D14" s="200"/>
      <c r="E14" s="114"/>
      <c r="F14" s="114"/>
      <c r="G14"/>
      <c r="H14"/>
      <c r="I14"/>
      <c r="J14"/>
      <c r="K14"/>
      <c r="L14"/>
      <c r="M14"/>
      <c r="N14"/>
      <c r="O14"/>
      <c r="P14"/>
      <c r="Q14"/>
      <c r="R14"/>
    </row>
    <row r="15" spans="1:19" ht="30">
      <c r="A15" s="114"/>
      <c r="B15" s="114"/>
      <c r="C15" s="114"/>
      <c r="D15" s="216" t="s">
        <v>183</v>
      </c>
      <c r="E15" s="114"/>
      <c r="F15" s="114"/>
      <c r="G15"/>
      <c r="H15"/>
      <c r="I15"/>
      <c r="J15"/>
      <c r="K15"/>
      <c r="L15"/>
      <c r="M15"/>
      <c r="N15"/>
      <c r="O15"/>
      <c r="P15"/>
      <c r="Q15"/>
      <c r="R15"/>
    </row>
    <row r="16" spans="1:19">
      <c r="A16" s="114"/>
      <c r="B16" s="114"/>
      <c r="C16" s="114"/>
      <c r="D16" s="215">
        <f>SUM(D6:D11)</f>
        <v>0</v>
      </c>
      <c r="E16" s="114"/>
      <c r="F16" s="114"/>
      <c r="G16"/>
      <c r="H16"/>
      <c r="I16"/>
      <c r="J16"/>
      <c r="K16"/>
      <c r="L16"/>
      <c r="M16"/>
      <c r="N16"/>
      <c r="O16"/>
      <c r="P16"/>
      <c r="Q16"/>
      <c r="R16"/>
    </row>
    <row r="17" spans="1:18">
      <c r="A17" s="114"/>
      <c r="B17" s="114"/>
      <c r="C17" s="114"/>
      <c r="D17" s="114"/>
      <c r="E17" s="114"/>
      <c r="F17" s="114"/>
      <c r="G17"/>
      <c r="H17"/>
      <c r="I17"/>
      <c r="J17"/>
      <c r="K17"/>
      <c r="L17"/>
      <c r="M17"/>
      <c r="N17"/>
      <c r="O17"/>
      <c r="P17"/>
      <c r="Q17"/>
      <c r="R17"/>
    </row>
    <row r="18" spans="1:18">
      <c r="A18" s="55"/>
      <c r="B18" s="55"/>
      <c r="C18" s="57" t="s">
        <v>184</v>
      </c>
      <c r="D18" s="57">
        <v>0.28899999999999998</v>
      </c>
      <c r="E18" s="55"/>
      <c r="F18" s="55"/>
      <c r="G18"/>
      <c r="H18"/>
      <c r="I18"/>
      <c r="J18"/>
      <c r="K18"/>
      <c r="L18"/>
      <c r="M18"/>
      <c r="N18"/>
      <c r="O18"/>
      <c r="P18"/>
      <c r="Q18"/>
      <c r="R18"/>
    </row>
    <row r="19" spans="1:18">
      <c r="A19"/>
      <c r="B19"/>
    </row>
    <row r="20" spans="1:18">
      <c r="A20"/>
      <c r="B20"/>
    </row>
    <row r="21" spans="1:18">
      <c r="A21"/>
      <c r="B21"/>
    </row>
    <row r="22" spans="1:18">
      <c r="A22"/>
      <c r="B22"/>
    </row>
    <row r="23" spans="1:18">
      <c r="A23"/>
      <c r="B23"/>
    </row>
    <row r="24" spans="1:18">
      <c r="A24"/>
      <c r="B24"/>
    </row>
  </sheetData>
  <sheetProtection algorithmName="SHA-512" hashValue="UbjUBz0hWeGENzVMJNhuf/xQZuEDp+vLhflLtNUeWlsyJvDb+8nsdIjW4x/Iqr9oOQ30031py4AvJaB8dEfC0A==" saltValue="+zZ7jVfsK0OLl3zX9LZ6Qw==" spinCount="100000" sheet="1" objects="1" scenarios="1"/>
  <mergeCells count="1">
    <mergeCell ref="A2:F2"/>
  </mergeCells>
  <conditionalFormatting sqref="C13">
    <cfRule type="cellIs" dxfId="22" priority="1" operator="equal">
      <formula>1</formula>
    </cfRule>
  </conditionalFormatting>
  <conditionalFormatting sqref="E13:F13">
    <cfRule type="cellIs" dxfId="21" priority="2" operator="equal">
      <formula>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F3E7C-E86E-4DBC-ADAC-DDC41B15B254}">
  <dimension ref="A1:G138"/>
  <sheetViews>
    <sheetView workbookViewId="0">
      <selection activeCell="C122" sqref="C122"/>
    </sheetView>
  </sheetViews>
  <sheetFormatPr defaultColWidth="9.140625" defaultRowHeight="15" outlineLevelRow="1"/>
  <cols>
    <col min="1" max="1" width="39.85546875" customWidth="1"/>
    <col min="2" max="2" width="16.140625" customWidth="1"/>
    <col min="3" max="3" width="71.42578125" style="9" customWidth="1"/>
    <col min="4" max="4" width="27" hidden="1" customWidth="1"/>
    <col min="5" max="5" width="10.140625" hidden="1" customWidth="1"/>
    <col min="6" max="6" width="32.5703125" style="9" hidden="1" customWidth="1"/>
    <col min="7" max="7" width="55" customWidth="1"/>
  </cols>
  <sheetData>
    <row r="1" spans="1:6">
      <c r="A1" s="29" t="s">
        <v>185</v>
      </c>
      <c r="B1" s="29"/>
      <c r="C1" s="30"/>
    </row>
    <row r="2" spans="1:6">
      <c r="A2" s="22" t="s">
        <v>133</v>
      </c>
      <c r="B2" s="22"/>
      <c r="C2" s="15"/>
      <c r="D2" s="17" t="s">
        <v>186</v>
      </c>
      <c r="E2" s="17" t="s">
        <v>21</v>
      </c>
      <c r="F2" s="10" t="s">
        <v>187</v>
      </c>
    </row>
    <row r="3" spans="1:6" outlineLevel="1">
      <c r="A3" t="s">
        <v>31</v>
      </c>
      <c r="B3" t="s">
        <v>188</v>
      </c>
      <c r="C3" s="9" t="s">
        <v>28</v>
      </c>
    </row>
    <row r="4" spans="1:6" ht="30" outlineLevel="1">
      <c r="A4" t="s">
        <v>38</v>
      </c>
      <c r="B4">
        <v>0.20100000000000001</v>
      </c>
      <c r="C4" s="9" t="s">
        <v>189</v>
      </c>
    </row>
    <row r="5" spans="1:6" outlineLevel="1">
      <c r="A5" t="s">
        <v>32</v>
      </c>
      <c r="B5">
        <v>2.02</v>
      </c>
      <c r="C5" s="9" t="s">
        <v>93</v>
      </c>
    </row>
    <row r="6" spans="1:6" outlineLevel="1"/>
    <row r="7" spans="1:6" outlineLevel="1">
      <c r="A7" t="s">
        <v>34</v>
      </c>
      <c r="B7" t="s">
        <v>188</v>
      </c>
      <c r="C7" s="9" t="s">
        <v>28</v>
      </c>
    </row>
    <row r="8" spans="1:6" ht="30" outlineLevel="1">
      <c r="A8" t="s">
        <v>38</v>
      </c>
      <c r="B8">
        <v>0.23899999999999999</v>
      </c>
      <c r="C8" s="9" t="s">
        <v>190</v>
      </c>
    </row>
    <row r="9" spans="1:6" ht="30" outlineLevel="1">
      <c r="A9" t="s">
        <v>191</v>
      </c>
      <c r="B9">
        <v>2.17</v>
      </c>
      <c r="C9" s="9" t="s">
        <v>192</v>
      </c>
    </row>
    <row r="10" spans="1:6" outlineLevel="1">
      <c r="A10" t="s">
        <v>35</v>
      </c>
      <c r="B10">
        <v>2.98</v>
      </c>
      <c r="C10" s="9" t="s">
        <v>76</v>
      </c>
    </row>
    <row r="11" spans="1:6" outlineLevel="1"/>
    <row r="12" spans="1:6" outlineLevel="1">
      <c r="A12" t="s">
        <v>36</v>
      </c>
      <c r="B12" t="s">
        <v>188</v>
      </c>
      <c r="C12" s="9" t="s">
        <v>28</v>
      </c>
    </row>
    <row r="13" spans="1:6" outlineLevel="1">
      <c r="A13" t="s">
        <v>38</v>
      </c>
      <c r="B13">
        <v>0.23</v>
      </c>
      <c r="C13" s="9" t="s">
        <v>193</v>
      </c>
    </row>
    <row r="14" spans="1:6" outlineLevel="1">
      <c r="A14" t="s">
        <v>32</v>
      </c>
      <c r="B14">
        <v>1.51</v>
      </c>
      <c r="C14" s="9" t="s">
        <v>194</v>
      </c>
    </row>
    <row r="15" spans="1:6" outlineLevel="1">
      <c r="A15" t="s">
        <v>35</v>
      </c>
      <c r="B15">
        <v>2.62</v>
      </c>
      <c r="C15" s="9" t="s">
        <v>195</v>
      </c>
    </row>
    <row r="16" spans="1:6" outlineLevel="1"/>
    <row r="17" spans="1:6" outlineLevel="1">
      <c r="A17" t="s">
        <v>37</v>
      </c>
      <c r="B17" t="s">
        <v>188</v>
      </c>
      <c r="C17" s="9" t="s">
        <v>28</v>
      </c>
    </row>
    <row r="18" spans="1:6" outlineLevel="1">
      <c r="A18" t="s">
        <v>38</v>
      </c>
      <c r="B18">
        <v>0.26700000000000002</v>
      </c>
      <c r="C18" s="9" t="s">
        <v>196</v>
      </c>
    </row>
    <row r="19" spans="1:6" ht="30" outlineLevel="1">
      <c r="A19" t="s">
        <v>191</v>
      </c>
      <c r="B19">
        <v>3.39</v>
      </c>
      <c r="C19" s="9" t="s">
        <v>192</v>
      </c>
    </row>
    <row r="20" spans="1:6" outlineLevel="1">
      <c r="A20" t="s">
        <v>35</v>
      </c>
      <c r="B20">
        <v>3.1440000000000001</v>
      </c>
      <c r="C20" s="9" t="s">
        <v>93</v>
      </c>
    </row>
    <row r="21" spans="1:6" outlineLevel="1"/>
    <row r="22" spans="1:6" outlineLevel="1">
      <c r="A22" t="s">
        <v>197</v>
      </c>
      <c r="B22" t="s">
        <v>188</v>
      </c>
      <c r="C22" s="9" t="s">
        <v>28</v>
      </c>
    </row>
    <row r="23" spans="1:6" outlineLevel="1">
      <c r="A23" t="s">
        <v>38</v>
      </c>
      <c r="B23">
        <v>0.152</v>
      </c>
      <c r="C23" s="9" t="s">
        <v>198</v>
      </c>
    </row>
    <row r="24" spans="1:6" outlineLevel="1">
      <c r="A24" t="s">
        <v>32</v>
      </c>
      <c r="B24">
        <f>B23*6.25</f>
        <v>0.95</v>
      </c>
      <c r="C24" s="42" t="s">
        <v>199</v>
      </c>
    </row>
    <row r="25" spans="1:6" outlineLevel="1"/>
    <row r="26" spans="1:6" outlineLevel="1">
      <c r="A26" t="s">
        <v>40</v>
      </c>
      <c r="B26" t="s">
        <v>188</v>
      </c>
      <c r="C26" s="9" t="s">
        <v>28</v>
      </c>
    </row>
    <row r="27" spans="1:6" outlineLevel="1">
      <c r="A27" t="s">
        <v>38</v>
      </c>
      <c r="B27">
        <v>0.11700000000000001</v>
      </c>
      <c r="C27" s="9" t="s">
        <v>200</v>
      </c>
    </row>
    <row r="28" spans="1:6" outlineLevel="1">
      <c r="A28" t="s">
        <v>191</v>
      </c>
      <c r="B28" s="23">
        <v>1.0752299999999999</v>
      </c>
      <c r="C28" s="9" t="s">
        <v>201</v>
      </c>
    </row>
    <row r="29" spans="1:6" outlineLevel="1"/>
    <row r="30" spans="1:6" outlineLevel="1">
      <c r="A30" t="s">
        <v>41</v>
      </c>
      <c r="B30" t="s">
        <v>188</v>
      </c>
      <c r="C30" s="9" t="s">
        <v>28</v>
      </c>
    </row>
    <row r="31" spans="1:6" outlineLevel="1">
      <c r="A31" t="s">
        <v>38</v>
      </c>
      <c r="B31">
        <v>2.7E-2</v>
      </c>
      <c r="C31" s="9" t="s">
        <v>198</v>
      </c>
    </row>
    <row r="32" spans="1:6" ht="30" outlineLevel="1">
      <c r="A32" t="s">
        <v>202</v>
      </c>
      <c r="B32">
        <v>41.209000000000003</v>
      </c>
      <c r="C32" s="9" t="s">
        <v>203</v>
      </c>
      <c r="D32">
        <f>0.11*375</f>
        <v>41.25</v>
      </c>
      <c r="E32" t="s">
        <v>204</v>
      </c>
      <c r="F32" s="9" t="s">
        <v>205</v>
      </c>
    </row>
    <row r="33" spans="1:6" ht="30" outlineLevel="1">
      <c r="A33" t="s">
        <v>44</v>
      </c>
      <c r="B33" s="23">
        <v>28.846299999999999</v>
      </c>
      <c r="C33" s="9" t="s">
        <v>206</v>
      </c>
    </row>
    <row r="34" spans="1:6" ht="30" outlineLevel="1">
      <c r="A34" t="s">
        <v>35</v>
      </c>
      <c r="B34" s="23">
        <v>0.11</v>
      </c>
      <c r="C34" s="9" t="s">
        <v>207</v>
      </c>
    </row>
    <row r="35" spans="1:6" outlineLevel="1"/>
    <row r="36" spans="1:6" outlineLevel="1">
      <c r="A36" t="s">
        <v>42</v>
      </c>
      <c r="B36" t="s">
        <v>188</v>
      </c>
      <c r="C36" s="9" t="s">
        <v>28</v>
      </c>
    </row>
    <row r="37" spans="1:6" outlineLevel="1">
      <c r="A37" t="s">
        <v>38</v>
      </c>
      <c r="B37">
        <v>3.5999999999999997E-2</v>
      </c>
      <c r="C37" s="9" t="s">
        <v>198</v>
      </c>
    </row>
    <row r="38" spans="1:6" ht="30" outlineLevel="1">
      <c r="A38" t="s">
        <v>35</v>
      </c>
      <c r="B38">
        <v>0.18</v>
      </c>
      <c r="C38" s="9" t="s">
        <v>208</v>
      </c>
      <c r="D38">
        <f>B37*5</f>
        <v>0.18</v>
      </c>
      <c r="E38" t="s">
        <v>204</v>
      </c>
      <c r="F38" s="9" t="s">
        <v>209</v>
      </c>
    </row>
    <row r="39" spans="1:6" outlineLevel="1"/>
    <row r="40" spans="1:6" outlineLevel="1">
      <c r="A40" t="s">
        <v>43</v>
      </c>
      <c r="B40" t="s">
        <v>188</v>
      </c>
      <c r="C40" s="9" t="s">
        <v>28</v>
      </c>
    </row>
    <row r="41" spans="1:6" ht="45" outlineLevel="1">
      <c r="A41" t="s">
        <v>38</v>
      </c>
      <c r="B41">
        <v>1.0999999999999999E-2</v>
      </c>
      <c r="C41" s="9" t="s">
        <v>210</v>
      </c>
    </row>
    <row r="42" spans="1:6" ht="30" outlineLevel="1">
      <c r="A42" t="s">
        <v>44</v>
      </c>
      <c r="B42">
        <v>9.7439999999999998</v>
      </c>
      <c r="C42" s="9" t="s">
        <v>203</v>
      </c>
      <c r="D42">
        <f>0.048*203</f>
        <v>9.7439999999999998</v>
      </c>
      <c r="E42" t="s">
        <v>204</v>
      </c>
      <c r="F42" s="9" t="s">
        <v>211</v>
      </c>
    </row>
    <row r="43" spans="1:6" ht="30" outlineLevel="1">
      <c r="A43" t="s">
        <v>35</v>
      </c>
      <c r="B43">
        <v>4.8000000000000001E-2</v>
      </c>
      <c r="C43" s="9" t="s">
        <v>203</v>
      </c>
      <c r="D43">
        <f>0.011*4.33</f>
        <v>4.7629999999999999E-2</v>
      </c>
      <c r="E43" t="s">
        <v>204</v>
      </c>
      <c r="F43" s="9" t="s">
        <v>212</v>
      </c>
    </row>
    <row r="44" spans="1:6" outlineLevel="1"/>
    <row r="45" spans="1:6" outlineLevel="1">
      <c r="A45" t="s">
        <v>213</v>
      </c>
      <c r="B45" t="s">
        <v>188</v>
      </c>
      <c r="C45" s="9" t="s">
        <v>28</v>
      </c>
    </row>
    <row r="46" spans="1:6" ht="60" outlineLevel="1">
      <c r="A46" t="s">
        <v>38</v>
      </c>
      <c r="B46">
        <v>0.39800000000000002</v>
      </c>
      <c r="C46" s="9" t="s">
        <v>78</v>
      </c>
    </row>
    <row r="47" spans="1:6" ht="60" outlineLevel="1">
      <c r="A47" t="s">
        <v>35</v>
      </c>
      <c r="B47">
        <v>13.24</v>
      </c>
      <c r="C47" s="9" t="s">
        <v>78</v>
      </c>
    </row>
    <row r="48" spans="1:6" outlineLevel="1"/>
    <row r="49" spans="1:3" outlineLevel="1">
      <c r="A49" t="s">
        <v>214</v>
      </c>
      <c r="B49" t="s">
        <v>188</v>
      </c>
      <c r="C49" s="9" t="s">
        <v>28</v>
      </c>
    </row>
    <row r="50" spans="1:3" ht="60" outlineLevel="1">
      <c r="A50" t="s">
        <v>38</v>
      </c>
      <c r="B50">
        <v>0.16800000000000001</v>
      </c>
      <c r="C50" s="9" t="s">
        <v>78</v>
      </c>
    </row>
    <row r="51" spans="1:3" ht="60" outlineLevel="1">
      <c r="A51" t="s">
        <v>35</v>
      </c>
      <c r="B51">
        <v>5.61</v>
      </c>
      <c r="C51" s="9" t="s">
        <v>78</v>
      </c>
    </row>
    <row r="52" spans="1:3" outlineLevel="1"/>
    <row r="53" spans="1:3" outlineLevel="1">
      <c r="A53" t="s">
        <v>215</v>
      </c>
      <c r="B53" t="s">
        <v>188</v>
      </c>
      <c r="C53" s="9" t="s">
        <v>28</v>
      </c>
    </row>
    <row r="54" spans="1:3" ht="60" outlineLevel="1">
      <c r="A54" t="s">
        <v>38</v>
      </c>
      <c r="B54">
        <v>2.5999999999999999E-2</v>
      </c>
      <c r="C54" s="9" t="s">
        <v>78</v>
      </c>
    </row>
    <row r="55" spans="1:3" ht="60" outlineLevel="1">
      <c r="A55" t="s">
        <v>35</v>
      </c>
      <c r="B55">
        <v>0.88</v>
      </c>
      <c r="C55" s="9" t="s">
        <v>78</v>
      </c>
    </row>
    <row r="57" spans="1:3">
      <c r="A57" s="27" t="s">
        <v>135</v>
      </c>
      <c r="B57" s="47" t="s">
        <v>216</v>
      </c>
      <c r="C57" s="28"/>
    </row>
    <row r="59" spans="1:3">
      <c r="A59" s="24" t="s">
        <v>58</v>
      </c>
      <c r="B59" s="25"/>
      <c r="C59" s="26"/>
    </row>
    <row r="60" spans="1:3" outlineLevel="1">
      <c r="A60" t="s">
        <v>62</v>
      </c>
      <c r="B60" t="s">
        <v>188</v>
      </c>
      <c r="C60" s="9" t="s">
        <v>28</v>
      </c>
    </row>
    <row r="61" spans="1:3" outlineLevel="1">
      <c r="A61" t="s">
        <v>191</v>
      </c>
      <c r="B61">
        <v>2.879</v>
      </c>
      <c r="C61" s="9" t="s">
        <v>67</v>
      </c>
    </row>
    <row r="62" spans="1:3" outlineLevel="1"/>
    <row r="63" spans="1:3" outlineLevel="1">
      <c r="A63" t="s">
        <v>68</v>
      </c>
      <c r="B63" t="s">
        <v>188</v>
      </c>
      <c r="C63" s="9" t="s">
        <v>28</v>
      </c>
    </row>
    <row r="64" spans="1:3" outlineLevel="1">
      <c r="A64" t="s">
        <v>191</v>
      </c>
      <c r="B64">
        <v>3.1</v>
      </c>
      <c r="C64" s="9" t="s">
        <v>67</v>
      </c>
    </row>
    <row r="65" spans="1:7" outlineLevel="1"/>
    <row r="66" spans="1:7" outlineLevel="1">
      <c r="A66" t="s">
        <v>69</v>
      </c>
      <c r="B66" t="s">
        <v>188</v>
      </c>
      <c r="C66" s="9" t="s">
        <v>28</v>
      </c>
    </row>
    <row r="67" spans="1:7" ht="30" outlineLevel="1">
      <c r="A67" t="s">
        <v>191</v>
      </c>
      <c r="B67">
        <v>0.81200000000000006</v>
      </c>
      <c r="C67" s="9" t="s">
        <v>70</v>
      </c>
      <c r="D67" s="23"/>
      <c r="G67" s="44"/>
    </row>
    <row r="68" spans="1:7" outlineLevel="1">
      <c r="A68" t="s">
        <v>38</v>
      </c>
      <c r="B68">
        <v>7.0000000000000007E-2</v>
      </c>
      <c r="C68" t="s">
        <v>198</v>
      </c>
      <c r="D68" s="23"/>
    </row>
    <row r="69" spans="1:7" outlineLevel="1">
      <c r="D69" s="23"/>
    </row>
    <row r="70" spans="1:7" outlineLevel="1">
      <c r="A70" t="s">
        <v>71</v>
      </c>
      <c r="B70" t="s">
        <v>188</v>
      </c>
      <c r="C70" s="9" t="s">
        <v>28</v>
      </c>
      <c r="D70" s="23"/>
    </row>
    <row r="71" spans="1:7" ht="30" outlineLevel="1">
      <c r="A71" t="s">
        <v>191</v>
      </c>
      <c r="B71">
        <v>0.439</v>
      </c>
      <c r="C71" s="9" t="s">
        <v>70</v>
      </c>
      <c r="D71" s="23"/>
    </row>
    <row r="72" spans="1:7" outlineLevel="1">
      <c r="A72" t="s">
        <v>38</v>
      </c>
      <c r="B72">
        <v>4.2999999999999997E-2</v>
      </c>
      <c r="C72" t="s">
        <v>198</v>
      </c>
    </row>
    <row r="73" spans="1:7" outlineLevel="1"/>
    <row r="74" spans="1:7" outlineLevel="1">
      <c r="A74" t="s">
        <v>197</v>
      </c>
      <c r="B74" t="s">
        <v>188</v>
      </c>
      <c r="C74" s="9" t="s">
        <v>28</v>
      </c>
    </row>
    <row r="75" spans="1:7" outlineLevel="1">
      <c r="A75" t="s">
        <v>35</v>
      </c>
      <c r="B75">
        <v>1.544</v>
      </c>
      <c r="C75" t="s">
        <v>74</v>
      </c>
    </row>
    <row r="76" spans="1:7" outlineLevel="1">
      <c r="A76" t="s">
        <v>38</v>
      </c>
      <c r="B76">
        <v>0.152</v>
      </c>
      <c r="C76" t="s">
        <v>198</v>
      </c>
    </row>
    <row r="77" spans="1:7" outlineLevel="1"/>
    <row r="78" spans="1:7" outlineLevel="1">
      <c r="A78" t="s">
        <v>75</v>
      </c>
      <c r="B78" t="s">
        <v>188</v>
      </c>
      <c r="C78" s="9" t="s">
        <v>28</v>
      </c>
    </row>
    <row r="79" spans="1:7" outlineLevel="1">
      <c r="A79" t="s">
        <v>35</v>
      </c>
      <c r="B79">
        <v>2.98</v>
      </c>
      <c r="C79" s="9" t="s">
        <v>76</v>
      </c>
    </row>
    <row r="80" spans="1:7" ht="30" outlineLevel="1">
      <c r="A80" t="s">
        <v>38</v>
      </c>
      <c r="B80">
        <v>0.20100000000000001</v>
      </c>
      <c r="C80" s="9" t="s">
        <v>189</v>
      </c>
    </row>
    <row r="81" spans="1:3" outlineLevel="1"/>
    <row r="82" spans="1:3" outlineLevel="1">
      <c r="A82" t="s">
        <v>77</v>
      </c>
      <c r="B82" t="s">
        <v>188</v>
      </c>
      <c r="C82" s="9" t="s">
        <v>28</v>
      </c>
    </row>
    <row r="83" spans="1:3" outlineLevel="1">
      <c r="A83" t="s">
        <v>191</v>
      </c>
      <c r="B83">
        <v>2.036</v>
      </c>
      <c r="C83" s="9" t="s">
        <v>67</v>
      </c>
    </row>
    <row r="84" spans="1:3" outlineLevel="1"/>
    <row r="85" spans="1:3" outlineLevel="1">
      <c r="A85" t="s">
        <v>79</v>
      </c>
      <c r="B85" t="s">
        <v>188</v>
      </c>
      <c r="C85" s="9" t="s">
        <v>28</v>
      </c>
    </row>
    <row r="86" spans="1:3" outlineLevel="1">
      <c r="A86" t="s">
        <v>38</v>
      </c>
      <c r="B86">
        <v>0.28920000000000001</v>
      </c>
      <c r="C86" s="9" t="s">
        <v>217</v>
      </c>
    </row>
    <row r="87" spans="1:3" outlineLevel="1"/>
    <row r="88" spans="1:3" outlineLevel="1">
      <c r="A88" s="69" t="s">
        <v>213</v>
      </c>
      <c r="B88" s="70" t="s">
        <v>188</v>
      </c>
      <c r="C88" s="92" t="s">
        <v>28</v>
      </c>
    </row>
    <row r="89" spans="1:3" ht="60" outlineLevel="1">
      <c r="A89" s="71" t="s">
        <v>35</v>
      </c>
      <c r="B89" s="72">
        <v>13.24</v>
      </c>
      <c r="C89" s="93" t="s">
        <v>78</v>
      </c>
    </row>
    <row r="90" spans="1:3" outlineLevel="1"/>
    <row r="91" spans="1:3" outlineLevel="1">
      <c r="A91" s="69" t="s">
        <v>215</v>
      </c>
      <c r="B91" s="70" t="s">
        <v>188</v>
      </c>
      <c r="C91" s="92" t="s">
        <v>28</v>
      </c>
    </row>
    <row r="92" spans="1:3" ht="60" outlineLevel="1">
      <c r="A92" s="71" t="s">
        <v>35</v>
      </c>
      <c r="B92" s="72">
        <v>0.88</v>
      </c>
      <c r="C92" s="93" t="s">
        <v>78</v>
      </c>
    </row>
    <row r="94" spans="1:3">
      <c r="A94" s="24" t="s">
        <v>218</v>
      </c>
      <c r="B94" s="24"/>
      <c r="C94" s="24"/>
    </row>
    <row r="95" spans="1:3" ht="30" outlineLevel="1">
      <c r="A95" s="17" t="s">
        <v>219</v>
      </c>
      <c r="B95" s="10" t="s">
        <v>220</v>
      </c>
      <c r="C95" s="10" t="s">
        <v>28</v>
      </c>
    </row>
    <row r="96" spans="1:3" outlineLevel="1">
      <c r="A96" t="s">
        <v>90</v>
      </c>
      <c r="B96">
        <v>0.16128519402446861</v>
      </c>
      <c r="C96" s="9" t="s">
        <v>93</v>
      </c>
    </row>
    <row r="97" spans="1:3" outlineLevel="1">
      <c r="A97" s="19" t="s">
        <v>94</v>
      </c>
      <c r="B97">
        <v>0.14853506635344171</v>
      </c>
      <c r="C97" s="9" t="s">
        <v>93</v>
      </c>
    </row>
    <row r="98" spans="1:3" outlineLevel="1">
      <c r="A98" s="19" t="s">
        <v>95</v>
      </c>
      <c r="B98">
        <v>0.19518650751368674</v>
      </c>
      <c r="C98" s="9" t="s">
        <v>93</v>
      </c>
    </row>
    <row r="99" spans="1:3" outlineLevel="1">
      <c r="A99" s="19" t="s">
        <v>96</v>
      </c>
      <c r="B99">
        <v>0.34316126921456724</v>
      </c>
      <c r="C99" s="9" t="s">
        <v>93</v>
      </c>
    </row>
    <row r="100" spans="1:3" outlineLevel="1">
      <c r="A100" t="s">
        <v>97</v>
      </c>
      <c r="B100">
        <v>0.1366597289446945</v>
      </c>
      <c r="C100" s="9" t="s">
        <v>93</v>
      </c>
    </row>
    <row r="101" spans="1:3" outlineLevel="1">
      <c r="A101" s="19" t="s">
        <v>94</v>
      </c>
      <c r="B101">
        <v>0.13357750023099899</v>
      </c>
      <c r="C101" s="9" t="s">
        <v>93</v>
      </c>
    </row>
    <row r="102" spans="1:3" outlineLevel="1">
      <c r="A102" s="19" t="s">
        <v>95</v>
      </c>
      <c r="B102">
        <v>0.13781725010789272</v>
      </c>
      <c r="C102" s="9" t="s">
        <v>93</v>
      </c>
    </row>
    <row r="103" spans="1:3" outlineLevel="1">
      <c r="A103" s="19" t="s">
        <v>96</v>
      </c>
      <c r="B103">
        <v>0.14553402784335914</v>
      </c>
      <c r="C103" s="9" t="s">
        <v>93</v>
      </c>
    </row>
    <row r="104" spans="1:3" outlineLevel="1">
      <c r="A104" t="s">
        <v>98</v>
      </c>
      <c r="B104">
        <v>0.12781642001717203</v>
      </c>
      <c r="C104" s="9" t="s">
        <v>93</v>
      </c>
    </row>
    <row r="105" spans="1:3" outlineLevel="1">
      <c r="A105" s="19" t="s">
        <v>94</v>
      </c>
      <c r="B105">
        <v>0.11836078708748123</v>
      </c>
      <c r="C105" s="9" t="s">
        <v>93</v>
      </c>
    </row>
    <row r="106" spans="1:3" outlineLevel="1">
      <c r="A106" s="19" t="s">
        <v>95</v>
      </c>
      <c r="B106">
        <v>0.13209617562163056</v>
      </c>
      <c r="C106" s="9" t="s">
        <v>93</v>
      </c>
    </row>
    <row r="107" spans="1:3" outlineLevel="1">
      <c r="A107" s="19" t="s">
        <v>96</v>
      </c>
      <c r="B107">
        <v>0.15835255149821104</v>
      </c>
      <c r="C107" s="9" t="s">
        <v>93</v>
      </c>
    </row>
    <row r="108" spans="1:3" outlineLevel="1">
      <c r="A108" t="s">
        <v>99</v>
      </c>
      <c r="B108">
        <v>0.16685333139111685</v>
      </c>
      <c r="C108" s="9" t="s">
        <v>93</v>
      </c>
    </row>
    <row r="109" spans="1:3" outlineLevel="1">
      <c r="A109" s="19" t="s">
        <v>94</v>
      </c>
      <c r="B109">
        <v>0.17793597287537069</v>
      </c>
      <c r="C109" s="9" t="s">
        <v>93</v>
      </c>
    </row>
    <row r="110" spans="1:3" outlineLevel="1">
      <c r="A110" s="19" t="s">
        <v>95</v>
      </c>
      <c r="B110">
        <v>0.15517044329757887</v>
      </c>
      <c r="C110" s="9" t="s">
        <v>93</v>
      </c>
    </row>
    <row r="111" spans="1:3" outlineLevel="1">
      <c r="A111" s="19" t="s">
        <v>96</v>
      </c>
      <c r="B111">
        <v>0.23002294366682896</v>
      </c>
      <c r="C111" s="9" t="s">
        <v>93</v>
      </c>
    </row>
    <row r="112" spans="1:3" outlineLevel="1">
      <c r="A112" t="s">
        <v>100</v>
      </c>
      <c r="B112">
        <v>0.14082152354012839</v>
      </c>
      <c r="C112" s="9" t="s">
        <v>93</v>
      </c>
    </row>
    <row r="113" spans="1:3" outlineLevel="1">
      <c r="A113" s="19" t="s">
        <v>96</v>
      </c>
      <c r="B113">
        <v>0.13761327500000001</v>
      </c>
      <c r="C113" s="9" t="s">
        <v>93</v>
      </c>
    </row>
    <row r="114" spans="1:3" outlineLevel="1">
      <c r="A114" t="s">
        <v>101</v>
      </c>
      <c r="B114">
        <v>0.15625288123887746</v>
      </c>
      <c r="C114" s="9" t="s">
        <v>93</v>
      </c>
    </row>
    <row r="115" spans="1:3" outlineLevel="1">
      <c r="A115" s="19" t="s">
        <v>94</v>
      </c>
      <c r="B115">
        <v>0.17044207778252124</v>
      </c>
      <c r="C115" s="9" t="s">
        <v>93</v>
      </c>
    </row>
    <row r="116" spans="1:3" outlineLevel="1">
      <c r="A116" s="19" t="s">
        <v>95</v>
      </c>
      <c r="B116">
        <v>0.17044207778252127</v>
      </c>
      <c r="C116" s="9" t="s">
        <v>93</v>
      </c>
    </row>
    <row r="117" spans="1:3" outlineLevel="1">
      <c r="A117" s="19" t="s">
        <v>96</v>
      </c>
      <c r="B117">
        <v>0.18311802477578931</v>
      </c>
      <c r="C117" s="9" t="s">
        <v>93</v>
      </c>
    </row>
    <row r="118" spans="1:3" outlineLevel="1">
      <c r="A118" t="s">
        <v>102</v>
      </c>
      <c r="B118">
        <v>0.1263068794154755</v>
      </c>
      <c r="C118" s="9" t="s">
        <v>93</v>
      </c>
    </row>
    <row r="119" spans="1:3" outlineLevel="1">
      <c r="A119" s="19" t="s">
        <v>94</v>
      </c>
      <c r="B119">
        <v>0.12335205668476334</v>
      </c>
      <c r="C119" s="9" t="s">
        <v>93</v>
      </c>
    </row>
    <row r="120" spans="1:3" outlineLevel="1">
      <c r="A120" s="19" t="s">
        <v>95</v>
      </c>
      <c r="B120">
        <v>0.12335205668476333</v>
      </c>
      <c r="C120" s="9" t="s">
        <v>93</v>
      </c>
    </row>
    <row r="121" spans="1:3" outlineLevel="1">
      <c r="A121" s="19" t="s">
        <v>96</v>
      </c>
      <c r="B121">
        <v>0.12335205668476333</v>
      </c>
      <c r="C121" s="9" t="s">
        <v>93</v>
      </c>
    </row>
    <row r="122" spans="1:3" ht="30" outlineLevel="1">
      <c r="A122" t="s">
        <v>103</v>
      </c>
      <c r="B122">
        <v>6.0732000000000001E-2</v>
      </c>
      <c r="C122" s="9" t="s">
        <v>104</v>
      </c>
    </row>
    <row r="123" spans="1:3" ht="30" outlineLevel="1">
      <c r="A123" s="19" t="s">
        <v>94</v>
      </c>
      <c r="B123">
        <v>4.0488000000000003E-2</v>
      </c>
      <c r="C123" s="9" t="s">
        <v>105</v>
      </c>
    </row>
    <row r="124" spans="1:3" ht="30" outlineLevel="1">
      <c r="A124" s="19" t="s">
        <v>95</v>
      </c>
      <c r="B124">
        <v>5.4948000000000004E-2</v>
      </c>
      <c r="C124" s="9" t="s">
        <v>106</v>
      </c>
    </row>
    <row r="125" spans="1:3" ht="30" outlineLevel="1">
      <c r="A125" s="19" t="s">
        <v>96</v>
      </c>
      <c r="B125">
        <v>6.9407999999999997E-2</v>
      </c>
      <c r="C125" s="9" t="s">
        <v>107</v>
      </c>
    </row>
    <row r="126" spans="1:3" outlineLevel="1">
      <c r="A126" t="s">
        <v>108</v>
      </c>
      <c r="B126">
        <v>0.24689250379216049</v>
      </c>
      <c r="C126" s="9" t="s">
        <v>93</v>
      </c>
    </row>
    <row r="127" spans="1:3" outlineLevel="1">
      <c r="A127" t="s">
        <v>109</v>
      </c>
      <c r="B127">
        <v>0.2432207431090368</v>
      </c>
      <c r="C127" s="9" t="s">
        <v>93</v>
      </c>
    </row>
    <row r="128" spans="1:3" outlineLevel="1">
      <c r="A128" t="s">
        <v>110</v>
      </c>
      <c r="B128">
        <v>326.11790765373598</v>
      </c>
      <c r="C128" s="9" t="s">
        <v>93</v>
      </c>
    </row>
    <row r="129" spans="1:3" outlineLevel="1">
      <c r="A129" t="s">
        <v>111</v>
      </c>
      <c r="B129">
        <v>0.66840161917946761</v>
      </c>
      <c r="C129" s="9" t="s">
        <v>93</v>
      </c>
    </row>
    <row r="130" spans="1:3" outlineLevel="1">
      <c r="A130" t="s">
        <v>112</v>
      </c>
      <c r="B130">
        <v>0.70280722585073518</v>
      </c>
      <c r="C130" s="9" t="s">
        <v>93</v>
      </c>
    </row>
    <row r="131" spans="1:3" outlineLevel="1">
      <c r="A131" t="s">
        <v>113</v>
      </c>
      <c r="B131">
        <v>0.68108354164497065</v>
      </c>
      <c r="C131" s="9" t="s">
        <v>93</v>
      </c>
    </row>
    <row r="132" spans="1:3" outlineLevel="1">
      <c r="A132" t="s">
        <v>114</v>
      </c>
      <c r="B132">
        <v>1.0968327159905724</v>
      </c>
      <c r="C132" s="9" t="s">
        <v>93</v>
      </c>
    </row>
    <row r="133" spans="1:3" outlineLevel="1">
      <c r="A133" t="s">
        <v>115</v>
      </c>
      <c r="B133">
        <v>5.4879940781715111E-2</v>
      </c>
      <c r="C133" s="9" t="s">
        <v>93</v>
      </c>
    </row>
    <row r="134" spans="1:3" outlineLevel="1">
      <c r="A134" t="s">
        <v>116</v>
      </c>
      <c r="B134">
        <v>0.10707946329412216</v>
      </c>
      <c r="C134" s="9" t="s">
        <v>93</v>
      </c>
    </row>
    <row r="136" spans="1:3">
      <c r="A136" s="31" t="s">
        <v>221</v>
      </c>
      <c r="B136" s="32"/>
      <c r="C136" s="33"/>
    </row>
    <row r="137" spans="1:3">
      <c r="A137" s="9" t="s">
        <v>222</v>
      </c>
      <c r="B137">
        <v>0.28920000000000001</v>
      </c>
      <c r="C137" s="9" t="s">
        <v>217</v>
      </c>
    </row>
    <row r="138" spans="1:3">
      <c r="A138" s="9" t="s">
        <v>127</v>
      </c>
      <c r="C138" s="9" t="s">
        <v>223</v>
      </c>
    </row>
  </sheetData>
  <sheetProtection algorithmName="SHA-512" hashValue="iAd+vSch/lU/ibE5kBFLL9vEUTFfWXfVtCW8tAwa3s6QW8mD1TZIRiIvQrJZsYqM1ZDA5f4g/rl/tolon11bzQ==" saltValue="rzl4yb4e/kW9PqhjXWW6Qg==" spinCount="100000" sheet="1" objects="1" scenarios="1"/>
  <hyperlinks>
    <hyperlink ref="C24" r:id="rId1" xr:uid="{3E5BD19E-53D1-48C7-9BE8-E9944827A35D}"/>
  </hyperlinks>
  <pageMargins left="0.7" right="0.7" top="0.75" bottom="0.75" header="0.3" footer="0.3"/>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D0C15-F93D-4FAF-B1FD-59B0CBACCBA0}">
  <dimension ref="A1:C9"/>
  <sheetViews>
    <sheetView workbookViewId="0">
      <selection activeCell="G21" sqref="G21"/>
    </sheetView>
  </sheetViews>
  <sheetFormatPr defaultColWidth="9.140625" defaultRowHeight="15"/>
  <cols>
    <col min="1" max="1" width="35.28515625" customWidth="1"/>
    <col min="2" max="2" width="19.28515625" customWidth="1"/>
    <col min="3" max="3" width="26.85546875" customWidth="1"/>
  </cols>
  <sheetData>
    <row r="1" spans="1:3">
      <c r="A1" t="s">
        <v>224</v>
      </c>
      <c r="B1" t="s">
        <v>30</v>
      </c>
      <c r="C1" t="s">
        <v>28</v>
      </c>
    </row>
    <row r="2" spans="1:3">
      <c r="A2" t="s">
        <v>126</v>
      </c>
    </row>
    <row r="4" spans="1:3">
      <c r="A4" t="s">
        <v>225</v>
      </c>
      <c r="B4">
        <v>9.6403000000000003E-2</v>
      </c>
      <c r="C4" t="s">
        <v>226</v>
      </c>
    </row>
    <row r="5" spans="1:3">
      <c r="A5" t="s">
        <v>227</v>
      </c>
      <c r="B5">
        <v>0.13900000000000001</v>
      </c>
      <c r="C5" t="s">
        <v>228</v>
      </c>
    </row>
    <row r="6" spans="1:3">
      <c r="A6" t="s">
        <v>229</v>
      </c>
      <c r="B6">
        <v>3.0349999999999999E-2</v>
      </c>
      <c r="C6" t="s">
        <v>228</v>
      </c>
    </row>
    <row r="7" spans="1:3">
      <c r="A7" s="9" t="s">
        <v>230</v>
      </c>
      <c r="B7">
        <v>0.40643000000000001</v>
      </c>
      <c r="C7" t="s">
        <v>228</v>
      </c>
    </row>
    <row r="8" spans="1:3">
      <c r="A8" t="s">
        <v>231</v>
      </c>
      <c r="B8">
        <v>0.14960100000000001</v>
      </c>
      <c r="C8" t="s">
        <v>226</v>
      </c>
    </row>
    <row r="9" spans="1:3">
      <c r="A9" t="s">
        <v>232</v>
      </c>
      <c r="B9">
        <v>2.4493000000000001E-2</v>
      </c>
      <c r="C9" t="s">
        <v>226</v>
      </c>
    </row>
  </sheetData>
  <sheetProtection algorithmName="SHA-512" hashValue="0A6ksJy3VyS8DWiaOCoGw+5yAGLv/e4EfKZUIk4kI2eR8Lo8QyJSp+E3XsYeoNOhAaIGymnAU0ja+LvLCTS/Xg==" saltValue="+iM71R3EYY7J6KvjSrW76g==" spinCount="100000" sheet="1" objects="1" scenarios="1"/>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15B49-D285-4303-AF20-88B22B1242BD}">
  <dimension ref="A1:K23"/>
  <sheetViews>
    <sheetView workbookViewId="0">
      <selection activeCell="K19" sqref="K19"/>
    </sheetView>
  </sheetViews>
  <sheetFormatPr defaultColWidth="8.85546875" defaultRowHeight="15"/>
  <cols>
    <col min="1" max="1" width="19.5703125" customWidth="1"/>
    <col min="3" max="3" width="12.7109375" customWidth="1"/>
    <col min="4" max="4" width="55.28515625" customWidth="1"/>
  </cols>
  <sheetData>
    <row r="1" spans="1:11">
      <c r="A1" s="17" t="s">
        <v>233</v>
      </c>
      <c r="B1" s="17" t="s">
        <v>234</v>
      </c>
      <c r="C1" s="17" t="s">
        <v>235</v>
      </c>
      <c r="D1" s="17" t="s">
        <v>236</v>
      </c>
      <c r="E1" t="s">
        <v>237</v>
      </c>
      <c r="K1" s="44"/>
    </row>
    <row r="2" spans="1:11">
      <c r="A2" s="227" t="s">
        <v>54</v>
      </c>
      <c r="B2" s="224"/>
      <c r="C2" s="224"/>
      <c r="D2" s="225"/>
      <c r="K2" s="44"/>
    </row>
    <row r="3" spans="1:11">
      <c r="A3" s="224"/>
      <c r="B3" s="224"/>
      <c r="C3" s="224"/>
      <c r="D3" s="225"/>
      <c r="K3" s="44"/>
    </row>
    <row r="4" spans="1:11" ht="30">
      <c r="A4" t="s">
        <v>238</v>
      </c>
      <c r="B4">
        <v>675</v>
      </c>
      <c r="C4" t="s">
        <v>239</v>
      </c>
      <c r="D4" s="49" t="s">
        <v>240</v>
      </c>
      <c r="E4" s="44" t="s">
        <v>241</v>
      </c>
    </row>
    <row r="5" spans="1:11">
      <c r="A5" t="s">
        <v>242</v>
      </c>
      <c r="B5">
        <v>601</v>
      </c>
      <c r="C5" s="48" t="s">
        <v>243</v>
      </c>
      <c r="D5" s="49"/>
    </row>
    <row r="6" spans="1:11">
      <c r="A6" t="s">
        <v>244</v>
      </c>
      <c r="B6">
        <v>631</v>
      </c>
      <c r="C6" s="48" t="s">
        <v>243</v>
      </c>
      <c r="D6" s="49"/>
    </row>
    <row r="7" spans="1:11">
      <c r="A7" s="226"/>
      <c r="B7" s="226"/>
      <c r="C7" s="226"/>
      <c r="D7" s="226"/>
    </row>
    <row r="8" spans="1:11" ht="30">
      <c r="A8" t="s">
        <v>245</v>
      </c>
      <c r="B8">
        <v>4</v>
      </c>
      <c r="C8" t="s">
        <v>246</v>
      </c>
      <c r="D8" s="49" t="s">
        <v>247</v>
      </c>
    </row>
    <row r="9" spans="1:11">
      <c r="A9" t="s">
        <v>248</v>
      </c>
      <c r="B9">
        <v>7</v>
      </c>
      <c r="C9" t="s">
        <v>246</v>
      </c>
      <c r="D9" s="49"/>
    </row>
    <row r="10" spans="1:11">
      <c r="A10" s="226"/>
      <c r="B10" s="226"/>
      <c r="C10" s="226"/>
      <c r="D10" s="226"/>
    </row>
    <row r="11" spans="1:11" ht="30">
      <c r="A11" t="s">
        <v>249</v>
      </c>
      <c r="B11">
        <v>6</v>
      </c>
      <c r="C11" t="s">
        <v>243</v>
      </c>
      <c r="D11" s="49" t="s">
        <v>250</v>
      </c>
    </row>
    <row r="12" spans="1:11">
      <c r="A12" t="s">
        <v>251</v>
      </c>
      <c r="B12">
        <v>3</v>
      </c>
      <c r="C12" t="s">
        <v>252</v>
      </c>
      <c r="D12" s="49"/>
    </row>
    <row r="13" spans="1:11">
      <c r="A13" t="s">
        <v>253</v>
      </c>
      <c r="B13">
        <v>0</v>
      </c>
      <c r="C13" t="s">
        <v>243</v>
      </c>
      <c r="D13" s="49"/>
    </row>
    <row r="14" spans="1:11">
      <c r="A14" t="s">
        <v>254</v>
      </c>
      <c r="B14">
        <v>0</v>
      </c>
      <c r="C14" t="s">
        <v>243</v>
      </c>
      <c r="D14" s="49"/>
    </row>
    <row r="15" spans="1:11">
      <c r="A15" t="s">
        <v>255</v>
      </c>
      <c r="B15">
        <v>1</v>
      </c>
      <c r="C15" t="s">
        <v>243</v>
      </c>
      <c r="D15" s="49"/>
    </row>
    <row r="16" spans="1:11">
      <c r="A16" t="s">
        <v>256</v>
      </c>
      <c r="B16">
        <v>3</v>
      </c>
      <c r="C16" t="s">
        <v>252</v>
      </c>
      <c r="D16" s="49"/>
    </row>
    <row r="17" spans="1:4">
      <c r="A17" t="s">
        <v>257</v>
      </c>
      <c r="B17">
        <v>2</v>
      </c>
      <c r="C17" t="s">
        <v>243</v>
      </c>
      <c r="D17" s="49"/>
    </row>
    <row r="18" spans="1:4">
      <c r="A18" t="s">
        <v>258</v>
      </c>
      <c r="B18">
        <v>8</v>
      </c>
      <c r="C18" t="s">
        <v>243</v>
      </c>
      <c r="D18" s="49"/>
    </row>
    <row r="19" spans="1:4">
      <c r="A19" s="226"/>
      <c r="B19" s="226"/>
      <c r="C19" s="226"/>
      <c r="D19" s="226"/>
    </row>
    <row r="20" spans="1:4" ht="45">
      <c r="A20" t="s">
        <v>259</v>
      </c>
      <c r="B20">
        <v>1585</v>
      </c>
      <c r="C20" t="s">
        <v>260</v>
      </c>
      <c r="D20" s="50" t="s">
        <v>261</v>
      </c>
    </row>
    <row r="21" spans="1:4">
      <c r="A21" t="s">
        <v>262</v>
      </c>
      <c r="B21">
        <v>1430</v>
      </c>
      <c r="C21" t="s">
        <v>263</v>
      </c>
      <c r="D21" s="50"/>
    </row>
    <row r="22" spans="1:4">
      <c r="A22" t="s">
        <v>264</v>
      </c>
      <c r="B22">
        <v>1770</v>
      </c>
      <c r="D22" s="50"/>
    </row>
    <row r="23" spans="1:4">
      <c r="A23" t="s">
        <v>265</v>
      </c>
      <c r="B23">
        <v>2090</v>
      </c>
      <c r="D23" s="50"/>
    </row>
  </sheetData>
  <sheetProtection algorithmName="SHA-512" hashValue="PahaRv7Yzr3mbIV/SswQAw5oNN4Cks3OX02ciNySzvEs/0X2vC+BJkTmQRCiHQ3+ChqRoweCD5g8jejhK3Uy6Q==" saltValue="k0JveuOebuqufjg3YXho1w==" spinCount="100000" sheet="1" objects="1" scenarios="1"/>
  <hyperlinks>
    <hyperlink ref="E4" r:id="rId1" xr:uid="{14992912-04D5-4561-9253-580B51877939}"/>
  </hyperlinks>
  <pageMargins left="0.7" right="0.7" top="0.75" bottom="0.75" header="0.3" footer="0.3"/>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8D4F7-16E1-48F6-A55C-CA6DBE489D03}">
  <dimension ref="A1:E49"/>
  <sheetViews>
    <sheetView workbookViewId="0">
      <selection activeCell="J37" sqref="J37"/>
    </sheetView>
  </sheetViews>
  <sheetFormatPr defaultColWidth="9.140625" defaultRowHeight="15"/>
  <cols>
    <col min="1" max="1" width="23.5703125" customWidth="1"/>
    <col min="2" max="2" width="73.42578125" customWidth="1"/>
    <col min="3" max="3" width="16.28515625" customWidth="1"/>
  </cols>
  <sheetData>
    <row r="1" spans="1:4">
      <c r="A1" t="s">
        <v>56</v>
      </c>
    </row>
    <row r="3" spans="1:4">
      <c r="B3" s="17" t="s">
        <v>266</v>
      </c>
      <c r="C3" t="s">
        <v>234</v>
      </c>
      <c r="D3" t="s">
        <v>267</v>
      </c>
    </row>
    <row r="4" spans="1:4">
      <c r="A4" s="274" t="s">
        <v>268</v>
      </c>
      <c r="B4" s="17" t="s">
        <v>269</v>
      </c>
    </row>
    <row r="5" spans="1:4">
      <c r="A5" s="274"/>
      <c r="B5" t="s">
        <v>270</v>
      </c>
    </row>
    <row r="6" spans="1:4" s="18" customFormat="1">
      <c r="A6" s="274"/>
      <c r="B6" s="18" t="s">
        <v>271</v>
      </c>
      <c r="C6" s="19">
        <v>14800</v>
      </c>
    </row>
    <row r="7" spans="1:4" s="18" customFormat="1">
      <c r="A7" s="274"/>
      <c r="B7" s="18" t="s">
        <v>272</v>
      </c>
      <c r="C7" s="19">
        <v>675</v>
      </c>
    </row>
    <row r="8" spans="1:4" s="18" customFormat="1">
      <c r="A8" s="274"/>
      <c r="B8" s="18" t="s">
        <v>273</v>
      </c>
      <c r="C8" s="19">
        <v>3500</v>
      </c>
    </row>
    <row r="9" spans="1:4" s="18" customFormat="1">
      <c r="A9" s="274"/>
      <c r="B9" s="18" t="s">
        <v>274</v>
      </c>
      <c r="C9" s="19">
        <v>1430</v>
      </c>
    </row>
    <row r="10" spans="1:4" s="18" customFormat="1">
      <c r="A10" s="274"/>
      <c r="B10" s="18" t="s">
        <v>275</v>
      </c>
      <c r="C10" s="19">
        <v>4470</v>
      </c>
    </row>
    <row r="11" spans="1:4">
      <c r="A11" s="274"/>
      <c r="B11" t="s">
        <v>276</v>
      </c>
      <c r="C11" s="19"/>
    </row>
    <row r="12" spans="1:4">
      <c r="A12" s="274"/>
      <c r="B12" s="18" t="s">
        <v>277</v>
      </c>
      <c r="C12" s="19">
        <v>3922</v>
      </c>
    </row>
    <row r="13" spans="1:4">
      <c r="A13" s="274"/>
      <c r="B13" s="18" t="s">
        <v>278</v>
      </c>
      <c r="C13" s="19">
        <v>1774</v>
      </c>
    </row>
    <row r="14" spans="1:4">
      <c r="A14" s="274"/>
      <c r="B14" s="18" t="s">
        <v>279</v>
      </c>
      <c r="C14" s="19">
        <v>1825</v>
      </c>
    </row>
    <row r="15" spans="1:4">
      <c r="A15" s="274"/>
      <c r="B15" s="18" t="s">
        <v>280</v>
      </c>
      <c r="C15" s="19">
        <v>2088</v>
      </c>
    </row>
    <row r="16" spans="1:4">
      <c r="A16" s="274"/>
      <c r="B16" s="18" t="s">
        <v>281</v>
      </c>
      <c r="C16" s="19">
        <v>2053</v>
      </c>
    </row>
    <row r="17" spans="1:3">
      <c r="A17" s="274"/>
      <c r="B17" s="18" t="s">
        <v>282</v>
      </c>
      <c r="C17" s="19">
        <v>2346</v>
      </c>
    </row>
    <row r="18" spans="1:3">
      <c r="A18" s="274"/>
      <c r="B18" s="18" t="s">
        <v>283</v>
      </c>
      <c r="C18" s="19">
        <v>3143</v>
      </c>
    </row>
    <row r="19" spans="1:3">
      <c r="A19" s="274"/>
      <c r="B19" s="18" t="s">
        <v>284</v>
      </c>
      <c r="C19" s="19">
        <v>2729</v>
      </c>
    </row>
    <row r="20" spans="1:3">
      <c r="A20" s="274"/>
      <c r="B20" s="18" t="s">
        <v>285</v>
      </c>
      <c r="C20" s="19">
        <v>1805</v>
      </c>
    </row>
    <row r="21" spans="1:3">
      <c r="A21" s="274"/>
      <c r="B21" s="18" t="s">
        <v>286</v>
      </c>
      <c r="C21" s="19">
        <v>3985</v>
      </c>
    </row>
    <row r="22" spans="1:3">
      <c r="A22" s="274"/>
      <c r="B22" s="18" t="s">
        <v>287</v>
      </c>
      <c r="C22" s="19">
        <v>13214</v>
      </c>
    </row>
    <row r="23" spans="1:3">
      <c r="A23" s="274"/>
      <c r="B23" s="18" t="s">
        <v>288</v>
      </c>
      <c r="C23" s="19">
        <v>13396</v>
      </c>
    </row>
    <row r="24" spans="1:3">
      <c r="A24" s="274"/>
      <c r="B24" t="s">
        <v>289</v>
      </c>
      <c r="C24" s="19"/>
    </row>
    <row r="25" spans="1:3">
      <c r="A25" s="274"/>
      <c r="B25" s="18" t="s">
        <v>290</v>
      </c>
      <c r="C25" s="19">
        <v>1386</v>
      </c>
    </row>
    <row r="26" spans="1:3">
      <c r="A26" s="274"/>
      <c r="B26" s="18" t="s">
        <v>291</v>
      </c>
      <c r="C26" s="19">
        <v>1396</v>
      </c>
    </row>
    <row r="27" spans="1:3">
      <c r="A27" s="274"/>
      <c r="B27" s="18" t="s">
        <v>292</v>
      </c>
      <c r="C27" s="19">
        <v>601</v>
      </c>
    </row>
    <row r="28" spans="1:3">
      <c r="A28" s="274"/>
      <c r="B28" s="18" t="s">
        <v>293</v>
      </c>
      <c r="C28" s="19">
        <v>2140</v>
      </c>
    </row>
    <row r="29" spans="1:3">
      <c r="A29" s="274"/>
      <c r="B29" s="18" t="s">
        <v>294</v>
      </c>
      <c r="C29" s="19">
        <v>146</v>
      </c>
    </row>
    <row r="30" spans="1:3">
      <c r="A30" s="274"/>
      <c r="B30" s="18" t="s">
        <v>295</v>
      </c>
      <c r="C30" s="19">
        <v>146</v>
      </c>
    </row>
    <row r="31" spans="1:3">
      <c r="A31" s="274"/>
      <c r="B31" s="18" t="s">
        <v>296</v>
      </c>
      <c r="C31" s="19">
        <v>630</v>
      </c>
    </row>
    <row r="32" spans="1:3">
      <c r="A32" s="274" t="s">
        <v>297</v>
      </c>
      <c r="B32" s="17" t="s">
        <v>298</v>
      </c>
      <c r="C32" s="19"/>
    </row>
    <row r="33" spans="1:5">
      <c r="A33" s="274"/>
      <c r="B33" t="s">
        <v>299</v>
      </c>
      <c r="C33" s="19"/>
    </row>
    <row r="34" spans="1:5">
      <c r="A34" s="274"/>
      <c r="B34" s="18" t="s">
        <v>300</v>
      </c>
      <c r="C34" s="19">
        <v>6</v>
      </c>
    </row>
    <row r="35" spans="1:5">
      <c r="A35" s="274"/>
      <c r="B35" s="18" t="s">
        <v>301</v>
      </c>
      <c r="C35" s="19">
        <v>3</v>
      </c>
    </row>
    <row r="36" spans="1:5">
      <c r="A36" s="274"/>
      <c r="B36" s="18" t="s">
        <v>302</v>
      </c>
      <c r="C36" s="19">
        <v>2.73</v>
      </c>
      <c r="D36" t="s">
        <v>303</v>
      </c>
    </row>
    <row r="37" spans="1:5">
      <c r="A37" s="274"/>
      <c r="B37" s="18" t="s">
        <v>304</v>
      </c>
      <c r="C37" s="19">
        <v>0</v>
      </c>
    </row>
    <row r="38" spans="1:5">
      <c r="A38" s="274"/>
      <c r="B38" s="18" t="s">
        <v>305</v>
      </c>
      <c r="C38" s="19">
        <v>1</v>
      </c>
    </row>
    <row r="39" spans="1:5">
      <c r="A39" s="274"/>
      <c r="B39" s="18" t="s">
        <v>306</v>
      </c>
      <c r="C39" s="19">
        <v>4</v>
      </c>
    </row>
    <row r="40" spans="1:5">
      <c r="A40" s="274"/>
      <c r="B40" s="18" t="s">
        <v>307</v>
      </c>
      <c r="C40" s="19">
        <v>3</v>
      </c>
    </row>
    <row r="41" spans="1:5">
      <c r="A41" s="274"/>
      <c r="B41" s="18" t="s">
        <v>308</v>
      </c>
      <c r="C41" s="19">
        <v>2</v>
      </c>
    </row>
    <row r="42" spans="1:5">
      <c r="A42" s="274"/>
      <c r="B42" t="s">
        <v>276</v>
      </c>
      <c r="C42" s="19"/>
    </row>
    <row r="43" spans="1:5">
      <c r="A43" s="274"/>
      <c r="B43" s="18" t="s">
        <v>309</v>
      </c>
      <c r="C43" s="19">
        <v>3</v>
      </c>
    </row>
    <row r="44" spans="1:5">
      <c r="A44" s="274"/>
      <c r="B44" s="18" t="s">
        <v>310</v>
      </c>
      <c r="C44" s="19">
        <v>3</v>
      </c>
    </row>
    <row r="45" spans="1:5">
      <c r="A45" s="274"/>
      <c r="B45" s="18" t="s">
        <v>311</v>
      </c>
      <c r="C45" s="19">
        <v>8</v>
      </c>
    </row>
    <row r="46" spans="1:5">
      <c r="A46" s="274" t="s">
        <v>297</v>
      </c>
      <c r="B46" s="17" t="s">
        <v>312</v>
      </c>
    </row>
    <row r="47" spans="1:5">
      <c r="A47" s="274"/>
      <c r="B47" s="18" t="s">
        <v>313</v>
      </c>
      <c r="C47" s="19" t="s">
        <v>314</v>
      </c>
      <c r="E47" s="43"/>
    </row>
    <row r="48" spans="1:5">
      <c r="A48" s="274"/>
      <c r="B48" s="18" t="s">
        <v>315</v>
      </c>
      <c r="C48" s="19" t="s">
        <v>314</v>
      </c>
      <c r="E48" s="43"/>
    </row>
    <row r="49" spans="1:3">
      <c r="A49" s="274"/>
      <c r="B49" s="18" t="s">
        <v>316</v>
      </c>
      <c r="C49">
        <v>2</v>
      </c>
    </row>
  </sheetData>
  <sheetProtection algorithmName="SHA-512" hashValue="Q1ZNc6hfj4e61kCZoWiJPGfUUPsV706pMSKH0JEB9K9M+MRPjWBMYxcF7x4JQ3/G78W4msA7enuQG6BojuLrOw==" saltValue="93UY98D1BuAe+zNy/tYBaQ==" spinCount="100000" sheet="1" objects="1" scenarios="1"/>
  <mergeCells count="3">
    <mergeCell ref="A4:A31"/>
    <mergeCell ref="A32:A45"/>
    <mergeCell ref="A46:A49"/>
  </mergeCell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A10F-9929-4152-A660-5232D4DAFB62}">
  <dimension ref="A3:A13"/>
  <sheetViews>
    <sheetView workbookViewId="0">
      <selection activeCell="L24" sqref="L24"/>
    </sheetView>
  </sheetViews>
  <sheetFormatPr defaultColWidth="9.140625" defaultRowHeight="15"/>
  <sheetData>
    <row r="3" spans="1:1">
      <c r="A3" t="s">
        <v>317</v>
      </c>
    </row>
    <row r="4" spans="1:1">
      <c r="A4" t="s">
        <v>85</v>
      </c>
    </row>
    <row r="7" spans="1:1">
      <c r="A7" t="s">
        <v>213</v>
      </c>
    </row>
    <row r="8" spans="1:1">
      <c r="A8" t="s">
        <v>214</v>
      </c>
    </row>
    <row r="9" spans="1:1">
      <c r="A9" t="s">
        <v>215</v>
      </c>
    </row>
    <row r="13" spans="1:1">
      <c r="A13" s="21" t="s">
        <v>318</v>
      </c>
    </row>
  </sheetData>
  <hyperlinks>
    <hyperlink ref="A13" r:id="rId1" display="https://eur03.safelinks.protection.outlook.com/?url=https%3A%2F%2Ftimbertom.de%2Fblog%2Ffm-rm-srm-masseinheiten-beim-brennholz&amp;data=05%7C02%7CBenjamin.Auer%40klimahausagentur.it%7C91f69828d2724f75155108dcd1815f16%7C9251326703e3401a80d4c58ed6674e3b%7C0%7C0%7C638615600782334186%7CUnknown%7CTWFpbGZsb3d8eyJWIjoiMC4wLjAwMDAiLCJQIjoiV2luMzIiLCJBTiI6Ik1haWwiLCJXVCI6Mn0%3D%7C0%7C%7C%7C&amp;sdata=PRRRo8glRKzLAq93fH%2FkaxGJt0hAXYMS7xtRnq5h%2BQE%3D&amp;reserved=0" xr:uid="{64255BBD-B5DC-4D38-BA0D-FF47854A4B58}"/>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17F55-1BF7-4DA1-A4BE-2D7D761EA930}">
  <dimension ref="A1:M150"/>
  <sheetViews>
    <sheetView showGridLines="0" zoomScale="89" zoomScaleNormal="89" workbookViewId="0">
      <selection activeCell="C126" sqref="C126"/>
    </sheetView>
  </sheetViews>
  <sheetFormatPr defaultColWidth="9.140625" defaultRowHeight="15"/>
  <cols>
    <col min="1" max="1" width="42.140625" customWidth="1"/>
    <col min="2" max="2" width="11.5703125" style="5" customWidth="1"/>
    <col min="3" max="3" width="13.28515625" customWidth="1"/>
    <col min="4" max="4" width="16.140625" customWidth="1"/>
    <col min="5" max="5" width="12.28515625" customWidth="1"/>
    <col min="6" max="6" width="5.5703125" customWidth="1"/>
    <col min="7" max="7" width="3.85546875" customWidth="1"/>
    <col min="8" max="8" width="13.5703125" customWidth="1"/>
    <col min="9" max="9" width="73" customWidth="1"/>
    <col min="10" max="10" width="3.85546875" customWidth="1"/>
    <col min="11" max="11" width="18.28515625" hidden="1" customWidth="1"/>
    <col min="12" max="12" width="14.85546875" hidden="1" customWidth="1"/>
    <col min="13" max="13" width="125.140625" hidden="1" customWidth="1"/>
  </cols>
  <sheetData>
    <row r="1" spans="1:13" ht="21">
      <c r="A1" s="46" t="s">
        <v>0</v>
      </c>
    </row>
    <row r="2" spans="1:13" ht="26.1" customHeight="1">
      <c r="A2" s="232" t="s">
        <v>10</v>
      </c>
      <c r="B2" s="233"/>
      <c r="C2" s="234"/>
      <c r="D2" s="234"/>
      <c r="E2" s="234"/>
      <c r="F2" s="234"/>
      <c r="G2" s="234"/>
      <c r="H2" s="235" t="s">
        <v>11</v>
      </c>
      <c r="I2" s="103"/>
      <c r="J2" s="103"/>
      <c r="K2" s="4" t="s">
        <v>12</v>
      </c>
      <c r="L2" s="1"/>
      <c r="M2" s="1"/>
    </row>
    <row r="3" spans="1:13" ht="17.45" customHeight="1">
      <c r="A3" s="3" t="s">
        <v>13</v>
      </c>
      <c r="B3" s="256"/>
      <c r="C3" s="256"/>
      <c r="D3" s="256"/>
      <c r="E3" s="3"/>
      <c r="F3" s="2"/>
      <c r="G3" s="2"/>
      <c r="H3" s="2"/>
      <c r="I3" s="2"/>
      <c r="J3" s="2"/>
      <c r="K3" s="12"/>
      <c r="L3" s="12"/>
      <c r="M3" s="12"/>
    </row>
    <row r="4" spans="1:13" ht="17.45" customHeight="1">
      <c r="A4" s="3" t="s">
        <v>14</v>
      </c>
      <c r="B4" s="257"/>
      <c r="C4" s="258"/>
      <c r="D4" s="259"/>
      <c r="E4" s="3"/>
      <c r="F4" s="2"/>
      <c r="G4" s="2"/>
      <c r="H4" s="2"/>
      <c r="I4" s="2"/>
      <c r="J4" s="2"/>
      <c r="K4" s="12"/>
      <c r="L4" s="12"/>
      <c r="M4" s="12"/>
    </row>
    <row r="5" spans="1:13">
      <c r="A5" s="3" t="s">
        <v>15</v>
      </c>
      <c r="B5" s="257"/>
      <c r="C5" s="258"/>
      <c r="D5" s="259"/>
      <c r="E5" s="2"/>
      <c r="F5" s="2"/>
      <c r="G5" s="2"/>
      <c r="H5" s="2"/>
      <c r="I5" s="2"/>
      <c r="J5" s="2"/>
      <c r="K5" s="12"/>
      <c r="L5" s="12"/>
      <c r="M5" s="12"/>
    </row>
    <row r="6" spans="1:13">
      <c r="A6" s="3" t="s">
        <v>16</v>
      </c>
      <c r="B6" s="257"/>
      <c r="C6" s="258"/>
      <c r="D6" s="259"/>
      <c r="E6" s="2"/>
      <c r="F6" s="2"/>
      <c r="G6" s="2"/>
      <c r="H6" s="2"/>
      <c r="I6" s="2"/>
      <c r="J6" s="2"/>
      <c r="K6" s="12"/>
      <c r="L6" s="12"/>
      <c r="M6" s="12"/>
    </row>
    <row r="7" spans="1:13">
      <c r="A7" s="3" t="s">
        <v>17</v>
      </c>
      <c r="B7" s="264"/>
      <c r="C7" s="264"/>
      <c r="D7" s="264"/>
      <c r="E7" s="2"/>
      <c r="F7" s="2"/>
      <c r="G7" s="2"/>
      <c r="H7" s="2"/>
      <c r="I7" s="2"/>
      <c r="J7" s="2"/>
      <c r="K7" s="12"/>
      <c r="L7" s="12"/>
      <c r="M7" s="12"/>
    </row>
    <row r="8" spans="1:13">
      <c r="A8" s="3"/>
      <c r="B8" s="256"/>
      <c r="C8" s="256"/>
      <c r="D8" s="256"/>
      <c r="E8" s="2"/>
      <c r="F8" s="2"/>
      <c r="G8" s="2"/>
      <c r="H8" s="2"/>
      <c r="I8" s="2"/>
      <c r="J8" s="2"/>
      <c r="K8" s="12"/>
      <c r="L8" s="12"/>
      <c r="M8" s="12"/>
    </row>
    <row r="9" spans="1:13">
      <c r="A9" s="3" t="s">
        <v>18</v>
      </c>
      <c r="B9" s="256"/>
      <c r="C9" s="256"/>
      <c r="D9" s="256"/>
      <c r="E9" s="2"/>
      <c r="F9" s="2"/>
      <c r="G9" s="2"/>
      <c r="H9" s="2"/>
      <c r="I9" s="2"/>
      <c r="J9" s="2"/>
      <c r="K9" s="12"/>
      <c r="L9" s="12"/>
      <c r="M9" s="12"/>
    </row>
    <row r="10" spans="1:13">
      <c r="A10" s="3" t="s">
        <v>19</v>
      </c>
      <c r="B10" s="256"/>
      <c r="C10" s="256"/>
      <c r="D10" s="256"/>
      <c r="E10" s="2"/>
      <c r="F10" s="2"/>
      <c r="G10" s="2"/>
      <c r="H10" s="2"/>
      <c r="I10" s="2"/>
      <c r="J10" s="2"/>
      <c r="K10" s="12"/>
      <c r="L10" s="12"/>
      <c r="M10" s="12"/>
    </row>
    <row r="11" spans="1:13">
      <c r="A11" s="3"/>
      <c r="B11" s="2"/>
      <c r="C11" s="2"/>
      <c r="D11" s="2"/>
      <c r="E11" s="2"/>
      <c r="F11" s="2"/>
      <c r="G11" s="2"/>
      <c r="H11" s="2"/>
      <c r="I11" s="2"/>
      <c r="J11" s="2"/>
      <c r="K11" s="12"/>
      <c r="L11" s="12"/>
      <c r="M11" s="12"/>
    </row>
    <row r="12" spans="1:13">
      <c r="A12" s="3"/>
      <c r="B12" s="2"/>
      <c r="C12" s="2"/>
      <c r="D12" s="2"/>
      <c r="E12" s="2"/>
      <c r="F12" s="2"/>
      <c r="G12" s="2"/>
      <c r="H12" s="2"/>
      <c r="I12" s="2"/>
      <c r="J12" s="2"/>
      <c r="K12" s="12"/>
      <c r="L12" s="12"/>
      <c r="M12" s="12"/>
    </row>
    <row r="13" spans="1:13">
      <c r="A13" s="13"/>
      <c r="B13" s="14"/>
      <c r="C13" s="13"/>
      <c r="D13" s="13"/>
      <c r="E13" s="13"/>
      <c r="F13" s="13"/>
      <c r="G13" s="13"/>
      <c r="H13" s="2"/>
      <c r="I13" s="2"/>
      <c r="J13" s="2"/>
      <c r="K13" s="12"/>
      <c r="L13" s="12"/>
      <c r="M13" s="12"/>
    </row>
    <row r="14" spans="1:13" ht="29.1" customHeight="1">
      <c r="A14" s="104" t="s">
        <v>20</v>
      </c>
      <c r="B14" s="105"/>
      <c r="C14" s="106"/>
      <c r="D14" s="106"/>
      <c r="E14" s="106"/>
      <c r="F14" s="107"/>
      <c r="G14" s="13"/>
      <c r="H14" s="6" t="s">
        <v>21</v>
      </c>
      <c r="I14" s="263" t="s">
        <v>22</v>
      </c>
      <c r="J14" s="7"/>
      <c r="K14" s="12"/>
      <c r="L14" s="12"/>
      <c r="M14" s="12"/>
    </row>
    <row r="15" spans="1:13">
      <c r="A15" s="108"/>
      <c r="B15" s="109"/>
      <c r="C15" s="110"/>
      <c r="D15" s="110"/>
      <c r="E15" s="110"/>
      <c r="F15" s="111"/>
      <c r="G15" s="13"/>
      <c r="H15" s="2"/>
      <c r="I15" s="263"/>
      <c r="J15" s="7"/>
      <c r="K15" s="12"/>
      <c r="L15" s="12"/>
      <c r="M15" s="12"/>
    </row>
    <row r="16" spans="1:13">
      <c r="A16" s="112" t="s">
        <v>23</v>
      </c>
      <c r="B16" s="113"/>
      <c r="C16" s="114"/>
      <c r="D16" s="114"/>
      <c r="E16" s="114"/>
      <c r="F16" s="115"/>
      <c r="G16" s="13"/>
      <c r="H16" s="2"/>
      <c r="I16" s="263"/>
      <c r="J16" s="7"/>
      <c r="K16" s="12"/>
      <c r="L16" s="12"/>
      <c r="M16" s="12"/>
    </row>
    <row r="17" spans="1:13">
      <c r="A17" s="123"/>
      <c r="B17" s="109"/>
      <c r="C17" s="110"/>
      <c r="D17" s="110"/>
      <c r="E17" s="110"/>
      <c r="F17" s="111"/>
      <c r="G17" s="13"/>
      <c r="H17" s="2"/>
      <c r="I17" s="7"/>
      <c r="J17" s="7"/>
      <c r="K17" s="12"/>
      <c r="L17" s="12"/>
      <c r="M17" s="12"/>
    </row>
    <row r="18" spans="1:13" ht="32.25" customHeight="1">
      <c r="A18" s="116" t="s">
        <v>24</v>
      </c>
      <c r="B18" s="117" t="s">
        <v>21</v>
      </c>
      <c r="C18" s="117" t="s">
        <v>25</v>
      </c>
      <c r="D18" s="118" t="s">
        <v>26</v>
      </c>
      <c r="E18" s="118" t="s">
        <v>27</v>
      </c>
      <c r="F18" s="111"/>
      <c r="G18" s="13"/>
      <c r="H18" s="45" t="s">
        <v>28</v>
      </c>
      <c r="I18" s="263" t="s">
        <v>29</v>
      </c>
      <c r="J18" s="7"/>
      <c r="K18" s="132" t="s">
        <v>30</v>
      </c>
      <c r="L18" s="132" t="s">
        <v>21</v>
      </c>
      <c r="M18" s="132" t="s">
        <v>28</v>
      </c>
    </row>
    <row r="19" spans="1:13">
      <c r="A19" s="124" t="s">
        <v>31</v>
      </c>
      <c r="B19" s="61" t="s">
        <v>32</v>
      </c>
      <c r="C19" s="74"/>
      <c r="D19" s="128" t="str">
        <f t="shared" ref="D19:D29" si="0">IF(C19&gt;0,K19,"")</f>
        <v/>
      </c>
      <c r="E19" s="163" t="str">
        <f t="shared" ref="E19:E29" si="1">IF(C19&gt;0,C19*K19,"")</f>
        <v/>
      </c>
      <c r="F19" s="111"/>
      <c r="G19" s="13"/>
      <c r="H19" s="2"/>
      <c r="I19" s="263"/>
      <c r="J19" s="7"/>
      <c r="K19" s="11">
        <f>VLOOKUP(B19,Erdgas[],2)</f>
        <v>2.02</v>
      </c>
      <c r="L19" s="11" t="str">
        <f t="shared" ref="L19:L28" si="2">B19</f>
        <v>m3</v>
      </c>
      <c r="M19" s="34" t="s">
        <v>33</v>
      </c>
    </row>
    <row r="20" spans="1:13">
      <c r="A20" s="124" t="s">
        <v>34</v>
      </c>
      <c r="B20" s="61" t="s">
        <v>35</v>
      </c>
      <c r="C20" s="74"/>
      <c r="D20" s="128" t="str">
        <f t="shared" si="0"/>
        <v/>
      </c>
      <c r="E20" s="163" t="str">
        <f t="shared" si="1"/>
        <v/>
      </c>
      <c r="F20" s="111"/>
      <c r="G20" s="13"/>
      <c r="H20" s="2"/>
      <c r="I20" s="263"/>
      <c r="J20" s="7"/>
      <c r="K20" s="11">
        <f>VLOOKUP(B20,Fluessiggas[],2,0)</f>
        <v>2.98</v>
      </c>
      <c r="L20" s="11" t="str">
        <f t="shared" si="2"/>
        <v>kg</v>
      </c>
      <c r="M20" s="34" t="s">
        <v>33</v>
      </c>
    </row>
    <row r="21" spans="1:13">
      <c r="A21" s="124" t="s">
        <v>36</v>
      </c>
      <c r="B21" s="61" t="s">
        <v>32</v>
      </c>
      <c r="C21" s="74"/>
      <c r="D21" s="128" t="str">
        <f t="shared" si="0"/>
        <v/>
      </c>
      <c r="E21" s="163" t="str">
        <f t="shared" si="1"/>
        <v/>
      </c>
      <c r="F21" s="111"/>
      <c r="G21" s="13"/>
      <c r="H21" s="2"/>
      <c r="I21" s="263"/>
      <c r="J21" s="7"/>
      <c r="K21" s="11">
        <f>VLOOKUP(B21,Propan[],2)</f>
        <v>1.51</v>
      </c>
      <c r="L21" s="11" t="str">
        <f t="shared" si="2"/>
        <v>m3</v>
      </c>
      <c r="M21" s="34" t="s">
        <v>33</v>
      </c>
    </row>
    <row r="22" spans="1:13">
      <c r="A22" s="124" t="s">
        <v>37</v>
      </c>
      <c r="B22" s="61" t="s">
        <v>38</v>
      </c>
      <c r="C22" s="74"/>
      <c r="D22" s="128" t="str">
        <f t="shared" si="0"/>
        <v/>
      </c>
      <c r="E22" s="163" t="str">
        <f t="shared" si="1"/>
        <v/>
      </c>
      <c r="F22" s="111"/>
      <c r="G22" s="13"/>
      <c r="H22" s="2"/>
      <c r="I22" s="263"/>
      <c r="J22" s="7"/>
      <c r="K22" s="11">
        <f>VLOOKUP(B22,Heizoel[],2,0)</f>
        <v>0.26700000000000002</v>
      </c>
      <c r="L22" s="11" t="str">
        <f t="shared" si="2"/>
        <v>kWh</v>
      </c>
      <c r="M22" s="34" t="s">
        <v>33</v>
      </c>
    </row>
    <row r="23" spans="1:13">
      <c r="A23" s="124" t="s">
        <v>39</v>
      </c>
      <c r="B23" s="61" t="s">
        <v>38</v>
      </c>
      <c r="C23" s="74"/>
      <c r="D23" s="128" t="str">
        <f t="shared" si="0"/>
        <v/>
      </c>
      <c r="E23" s="163" t="str">
        <f t="shared" si="1"/>
        <v/>
      </c>
      <c r="F23" s="111"/>
      <c r="G23" s="13"/>
      <c r="H23" s="2"/>
      <c r="I23" s="263"/>
      <c r="J23" s="7"/>
      <c r="K23" s="11">
        <f>VLOOKUP(B23,Biogas[],2)</f>
        <v>0.152</v>
      </c>
      <c r="L23" s="11" t="str">
        <f t="shared" si="2"/>
        <v>kWh</v>
      </c>
      <c r="M23" s="34" t="s">
        <v>33</v>
      </c>
    </row>
    <row r="24" spans="1:13">
      <c r="A24" s="124" t="s">
        <v>40</v>
      </c>
      <c r="B24" s="61" t="s">
        <v>38</v>
      </c>
      <c r="C24" s="74"/>
      <c r="D24" s="128" t="str">
        <f t="shared" si="0"/>
        <v/>
      </c>
      <c r="E24" s="163" t="str">
        <f t="shared" si="1"/>
        <v/>
      </c>
      <c r="F24" s="111"/>
      <c r="G24" s="13"/>
      <c r="H24" s="2"/>
      <c r="I24" s="7"/>
      <c r="J24" s="7"/>
      <c r="K24" s="11">
        <f>VLOOKUP(B24,Biooel[],2)</f>
        <v>0.11700000000000001</v>
      </c>
      <c r="L24" s="11" t="str">
        <f>B24</f>
        <v>kWh</v>
      </c>
      <c r="M24" s="34" t="s">
        <v>33</v>
      </c>
    </row>
    <row r="25" spans="1:13">
      <c r="A25" s="124" t="s">
        <v>41</v>
      </c>
      <c r="B25" s="61" t="s">
        <v>35</v>
      </c>
      <c r="C25" s="74"/>
      <c r="D25" s="128" t="str">
        <f t="shared" si="0"/>
        <v/>
      </c>
      <c r="E25" s="163" t="str">
        <f t="shared" si="1"/>
        <v/>
      </c>
      <c r="F25" s="111"/>
      <c r="G25" s="13"/>
      <c r="H25" s="2"/>
      <c r="I25" s="2"/>
      <c r="J25" s="2"/>
      <c r="K25" s="11">
        <f>VLOOKUP(B25,Brennholz[],2,0)</f>
        <v>0.11</v>
      </c>
      <c r="L25" s="11" t="str">
        <f t="shared" si="2"/>
        <v>kg</v>
      </c>
      <c r="M25" s="34" t="s">
        <v>33</v>
      </c>
    </row>
    <row r="26" spans="1:13">
      <c r="A26" s="124" t="s">
        <v>42</v>
      </c>
      <c r="B26" s="61" t="s">
        <v>38</v>
      </c>
      <c r="C26" s="74"/>
      <c r="D26" s="128" t="str">
        <f t="shared" si="0"/>
        <v/>
      </c>
      <c r="E26" s="163" t="str">
        <f t="shared" si="1"/>
        <v/>
      </c>
      <c r="F26" s="111"/>
      <c r="G26" s="13"/>
      <c r="H26" s="2"/>
      <c r="I26" s="2"/>
      <c r="J26" s="2"/>
      <c r="K26" s="11">
        <f>VLOOKUP(B26,Holzpellets[],2,0)</f>
        <v>3.5999999999999997E-2</v>
      </c>
      <c r="L26" s="11" t="str">
        <f t="shared" si="2"/>
        <v>kWh</v>
      </c>
      <c r="M26" s="34" t="s">
        <v>33</v>
      </c>
    </row>
    <row r="27" spans="1:13">
      <c r="A27" s="124" t="s">
        <v>43</v>
      </c>
      <c r="B27" s="61" t="s">
        <v>44</v>
      </c>
      <c r="C27" s="74"/>
      <c r="D27" s="128" t="str">
        <f t="shared" si="0"/>
        <v/>
      </c>
      <c r="E27" s="163" t="str">
        <f t="shared" si="1"/>
        <v/>
      </c>
      <c r="F27" s="111"/>
      <c r="G27" s="13"/>
      <c r="H27" s="2"/>
      <c r="I27" s="2"/>
      <c r="J27" s="2"/>
      <c r="K27" s="11">
        <f>VLOOKUP(B27,Hackschnitzel[],2,0)</f>
        <v>9.7439999999999998</v>
      </c>
      <c r="L27" s="11" t="str">
        <f t="shared" si="2"/>
        <v>SRm</v>
      </c>
      <c r="M27" s="34" t="s">
        <v>33</v>
      </c>
    </row>
    <row r="28" spans="1:13">
      <c r="A28" s="124" t="s">
        <v>45</v>
      </c>
      <c r="B28" s="61" t="s">
        <v>38</v>
      </c>
      <c r="C28" s="74"/>
      <c r="D28" s="128" t="str">
        <f t="shared" si="0"/>
        <v/>
      </c>
      <c r="E28" s="163" t="str">
        <f t="shared" si="1"/>
        <v/>
      </c>
      <c r="F28" s="111"/>
      <c r="G28" s="13"/>
      <c r="H28" s="2"/>
      <c r="I28" s="2"/>
      <c r="J28" s="2"/>
      <c r="K28" s="11">
        <f>VLOOKUP(B28,Grey_H2[],2,0)</f>
        <v>0.39800000000000002</v>
      </c>
      <c r="L28" s="11" t="str">
        <f t="shared" si="2"/>
        <v>kWh</v>
      </c>
      <c r="M28" s="34" t="s">
        <v>33</v>
      </c>
    </row>
    <row r="29" spans="1:13">
      <c r="A29" s="124" t="s">
        <v>46</v>
      </c>
      <c r="B29" s="61" t="s">
        <v>38</v>
      </c>
      <c r="C29" s="74"/>
      <c r="D29" s="128" t="str">
        <f t="shared" si="0"/>
        <v/>
      </c>
      <c r="E29" s="163" t="str">
        <f t="shared" si="1"/>
        <v/>
      </c>
      <c r="F29" s="111"/>
      <c r="G29" s="13"/>
      <c r="H29" s="2"/>
      <c r="I29" s="2"/>
      <c r="J29" s="2"/>
      <c r="K29" s="11">
        <f>VLOOKUP(B29,Green_H2[],2,0)</f>
        <v>2.5999999999999999E-2</v>
      </c>
      <c r="L29" s="11" t="str">
        <f>B28</f>
        <v>kWh</v>
      </c>
      <c r="M29" s="34" t="s">
        <v>33</v>
      </c>
    </row>
    <row r="30" spans="1:13" ht="15" customHeight="1">
      <c r="A30" s="119" t="s">
        <v>47</v>
      </c>
      <c r="B30" s="113"/>
      <c r="C30" s="120"/>
      <c r="D30" s="121"/>
      <c r="E30" s="164"/>
      <c r="F30" s="111"/>
      <c r="G30" s="13"/>
      <c r="H30" s="2"/>
      <c r="I30" s="16" t="s">
        <v>48</v>
      </c>
      <c r="J30" s="2"/>
      <c r="K30" s="12"/>
      <c r="L30" s="12"/>
      <c r="M30" s="12"/>
    </row>
    <row r="31" spans="1:13" ht="15" customHeight="1">
      <c r="A31" s="62"/>
      <c r="B31" s="61"/>
      <c r="C31" s="74"/>
      <c r="D31" s="88"/>
      <c r="E31" s="163" t="str">
        <f>IF(C31&gt;0,C31*D31,"")</f>
        <v/>
      </c>
      <c r="F31" s="111"/>
      <c r="G31" s="13"/>
      <c r="H31" s="2"/>
      <c r="I31" s="16"/>
      <c r="J31" s="2"/>
      <c r="K31" s="12"/>
      <c r="L31" s="12"/>
      <c r="M31" s="12"/>
    </row>
    <row r="32" spans="1:13" ht="15" customHeight="1">
      <c r="A32" s="62"/>
      <c r="B32" s="61"/>
      <c r="C32" s="74"/>
      <c r="D32" s="88"/>
      <c r="E32" s="163" t="str">
        <f>IF(C32&gt;0,C32*D32,"")</f>
        <v/>
      </c>
      <c r="F32" s="111"/>
      <c r="G32" s="13"/>
      <c r="H32" s="2"/>
      <c r="I32" s="16"/>
      <c r="J32" s="2"/>
      <c r="K32" s="12"/>
      <c r="L32" s="12"/>
      <c r="M32" s="12"/>
    </row>
    <row r="33" spans="1:13" ht="15" customHeight="1">
      <c r="A33" s="62"/>
      <c r="B33" s="61"/>
      <c r="C33" s="74"/>
      <c r="D33" s="88"/>
      <c r="E33" s="163" t="str">
        <f>IF(C33&gt;0,C33*D33,"")</f>
        <v/>
      </c>
      <c r="F33" s="111"/>
      <c r="G33" s="13"/>
      <c r="H33" s="2"/>
      <c r="I33" s="16"/>
      <c r="J33" s="2"/>
      <c r="K33" s="12"/>
      <c r="L33" s="12"/>
      <c r="M33" s="12"/>
    </row>
    <row r="34" spans="1:13">
      <c r="A34" s="108"/>
      <c r="B34" s="109"/>
      <c r="C34" s="110"/>
      <c r="D34" s="110"/>
      <c r="E34" s="110"/>
      <c r="F34" s="111"/>
      <c r="G34" s="13"/>
      <c r="H34" s="2"/>
      <c r="I34" s="2"/>
      <c r="J34" s="2"/>
      <c r="K34" s="12"/>
      <c r="L34" s="12"/>
      <c r="M34" s="12"/>
    </row>
    <row r="35" spans="1:13" ht="17.100000000000001" customHeight="1">
      <c r="A35" s="112" t="s">
        <v>49</v>
      </c>
      <c r="B35" s="125"/>
      <c r="C35" s="114"/>
      <c r="D35" s="114"/>
      <c r="E35" s="114"/>
      <c r="F35" s="115"/>
      <c r="G35" s="13"/>
      <c r="H35" s="2"/>
      <c r="I35" s="2"/>
      <c r="J35" s="2"/>
      <c r="K35" s="12"/>
      <c r="L35" s="12"/>
      <c r="M35" s="12"/>
    </row>
    <row r="36" spans="1:13" ht="18.95" customHeight="1">
      <c r="A36" s="108"/>
      <c r="B36" s="109"/>
      <c r="C36" s="126"/>
      <c r="D36" s="126"/>
      <c r="E36" s="126"/>
      <c r="F36" s="111"/>
      <c r="G36" s="13"/>
      <c r="H36" s="2"/>
      <c r="I36" s="2"/>
      <c r="J36" s="2"/>
      <c r="K36" s="12"/>
      <c r="L36" s="12"/>
      <c r="M36" s="12"/>
    </row>
    <row r="37" spans="1:13" ht="30" customHeight="1">
      <c r="A37" s="131" t="s">
        <v>50</v>
      </c>
      <c r="B37" s="117" t="s">
        <v>21</v>
      </c>
      <c r="C37" s="117" t="s">
        <v>25</v>
      </c>
      <c r="D37" s="118" t="s">
        <v>51</v>
      </c>
      <c r="E37" s="118" t="s">
        <v>27</v>
      </c>
      <c r="F37" s="111"/>
      <c r="G37" s="13"/>
      <c r="H37" s="2" t="s">
        <v>52</v>
      </c>
      <c r="I37" s="263" t="s">
        <v>53</v>
      </c>
      <c r="J37" s="7"/>
      <c r="K37" s="132" t="s">
        <v>30</v>
      </c>
      <c r="L37" s="132" t="s">
        <v>21</v>
      </c>
      <c r="M37" s="132" t="s">
        <v>28</v>
      </c>
    </row>
    <row r="38" spans="1:13">
      <c r="A38" s="62" t="s">
        <v>54</v>
      </c>
      <c r="B38" s="127" t="s">
        <v>35</v>
      </c>
      <c r="C38" s="75"/>
      <c r="D38" s="165" t="str">
        <f>IF(C38&gt;0,K38,"")</f>
        <v/>
      </c>
      <c r="E38" s="169" t="str">
        <f>IF(C38&gt;0,C38*K38,"")</f>
        <v/>
      </c>
      <c r="F38" s="111"/>
      <c r="G38" s="13"/>
      <c r="H38" s="2"/>
      <c r="I38" s="263"/>
      <c r="J38" s="7"/>
      <c r="K38" s="11">
        <f>VLOOKUP(A38,Kaeltemittel_IT[],2,0)</f>
        <v>0</v>
      </c>
      <c r="L38" s="11" t="s">
        <v>55</v>
      </c>
      <c r="M38" s="11" t="s">
        <v>56</v>
      </c>
    </row>
    <row r="39" spans="1:13">
      <c r="A39" s="62" t="s">
        <v>54</v>
      </c>
      <c r="B39" s="127" t="s">
        <v>35</v>
      </c>
      <c r="C39" s="75"/>
      <c r="D39" s="165" t="str">
        <f>IF(C39&gt;0,K39,"")</f>
        <v/>
      </c>
      <c r="E39" s="169" t="str">
        <f>IF(C39&gt;0,C39*K39,"")</f>
        <v/>
      </c>
      <c r="F39" s="111"/>
      <c r="G39" s="13"/>
      <c r="H39" s="2"/>
      <c r="I39" s="263"/>
      <c r="J39" s="7"/>
      <c r="K39" s="11">
        <f>VLOOKUP(A39,Kaeltemittel_IT[],2,0)</f>
        <v>0</v>
      </c>
      <c r="L39" s="11" t="s">
        <v>55</v>
      </c>
      <c r="M39" s="11" t="s">
        <v>56</v>
      </c>
    </row>
    <row r="40" spans="1:13">
      <c r="A40" s="62" t="s">
        <v>54</v>
      </c>
      <c r="B40" s="127" t="s">
        <v>35</v>
      </c>
      <c r="C40" s="75"/>
      <c r="D40" s="165" t="str">
        <f>IF(C40&gt;0,K40,"")</f>
        <v/>
      </c>
      <c r="E40" s="169" t="str">
        <f>IF(C40&gt;0,C40*K40,"")</f>
        <v/>
      </c>
      <c r="F40" s="111"/>
      <c r="G40" s="13"/>
      <c r="H40" s="2"/>
      <c r="I40" s="263"/>
      <c r="J40" s="7"/>
      <c r="K40" s="11">
        <f>VLOOKUP(A40,Kaeltemittel_IT[],2,0)</f>
        <v>0</v>
      </c>
      <c r="L40" s="11" t="s">
        <v>55</v>
      </c>
      <c r="M40" s="11" t="s">
        <v>56</v>
      </c>
    </row>
    <row r="41" spans="1:13">
      <c r="A41" s="119" t="s">
        <v>47</v>
      </c>
      <c r="B41" s="113"/>
      <c r="C41" s="129"/>
      <c r="D41" s="166"/>
      <c r="E41" s="170" t="str">
        <f>IF(C41&gt;0,C41*D41,"")</f>
        <v/>
      </c>
      <c r="F41" s="111"/>
      <c r="G41" s="13"/>
      <c r="H41" s="2"/>
      <c r="I41" s="263"/>
      <c r="J41" s="7"/>
      <c r="K41" s="12"/>
      <c r="L41" s="12"/>
      <c r="M41" s="12"/>
    </row>
    <row r="42" spans="1:13">
      <c r="A42" s="63" t="s">
        <v>57</v>
      </c>
      <c r="B42" s="127" t="s">
        <v>35</v>
      </c>
      <c r="C42" s="75"/>
      <c r="D42" s="167"/>
      <c r="E42" s="169" t="str">
        <f>IF(C42&gt;0,C42*D42,"")</f>
        <v/>
      </c>
      <c r="F42" s="111"/>
      <c r="G42" s="13"/>
      <c r="H42" s="2"/>
      <c r="I42" s="263"/>
      <c r="J42" s="7"/>
      <c r="K42" s="12"/>
      <c r="L42" s="12"/>
      <c r="M42" s="12"/>
    </row>
    <row r="43" spans="1:13" ht="17.45" customHeight="1">
      <c r="A43" s="108"/>
      <c r="B43" s="109"/>
      <c r="C43" s="110"/>
      <c r="D43" s="110"/>
      <c r="E43" s="110"/>
      <c r="F43" s="111"/>
      <c r="G43" s="13"/>
      <c r="H43" s="2"/>
      <c r="I43" s="263"/>
      <c r="J43" s="7"/>
      <c r="K43" s="12"/>
      <c r="L43" s="12"/>
      <c r="M43" s="12"/>
    </row>
    <row r="44" spans="1:13">
      <c r="A44" s="112" t="s">
        <v>58</v>
      </c>
      <c r="B44" s="113"/>
      <c r="C44" s="114"/>
      <c r="D44" s="114"/>
      <c r="E44" s="114"/>
      <c r="F44" s="115"/>
      <c r="G44" s="13"/>
      <c r="H44" s="2" t="s">
        <v>59</v>
      </c>
      <c r="I44" s="263" t="s">
        <v>60</v>
      </c>
      <c r="J44" s="7"/>
      <c r="K44" s="12"/>
      <c r="L44" s="12"/>
      <c r="M44" s="12"/>
    </row>
    <row r="45" spans="1:13" ht="16.149999999999999" customHeight="1">
      <c r="A45" s="108"/>
      <c r="B45" s="109"/>
      <c r="C45" s="126"/>
      <c r="D45" s="126"/>
      <c r="E45" s="126"/>
      <c r="F45" s="111"/>
      <c r="G45" s="13"/>
      <c r="H45" s="2"/>
      <c r="I45" s="263"/>
      <c r="J45" s="7"/>
      <c r="K45" s="12"/>
      <c r="L45" s="12"/>
      <c r="M45" s="12"/>
    </row>
    <row r="46" spans="1:13" ht="45">
      <c r="A46" s="133" t="s">
        <v>61</v>
      </c>
      <c r="B46" s="117" t="s">
        <v>21</v>
      </c>
      <c r="C46" s="117" t="s">
        <v>25</v>
      </c>
      <c r="D46" s="118" t="s">
        <v>26</v>
      </c>
      <c r="E46" s="118" t="s">
        <v>27</v>
      </c>
      <c r="F46" s="111"/>
      <c r="G46" s="13"/>
      <c r="H46" s="2"/>
      <c r="I46" s="2"/>
      <c r="J46" s="2"/>
      <c r="K46" s="132" t="s">
        <v>30</v>
      </c>
      <c r="L46" s="132" t="s">
        <v>21</v>
      </c>
      <c r="M46" s="132" t="s">
        <v>28</v>
      </c>
    </row>
    <row r="47" spans="1:13" ht="21.6" customHeight="1">
      <c r="A47" s="108" t="s">
        <v>62</v>
      </c>
      <c r="B47" s="127" t="s">
        <v>63</v>
      </c>
      <c r="C47" s="79"/>
      <c r="D47" s="128" t="str">
        <f t="shared" ref="D47:D56" si="3">IF(C47&gt;0,K47,"")</f>
        <v/>
      </c>
      <c r="E47" s="163" t="str">
        <f t="shared" ref="E47:E55" si="4">IF(C47&gt;0,C47*D47,"")</f>
        <v/>
      </c>
      <c r="F47" s="111"/>
      <c r="G47" s="13"/>
      <c r="H47" s="268" t="s">
        <v>64</v>
      </c>
      <c r="I47" s="263" t="s">
        <v>65</v>
      </c>
      <c r="J47" s="7"/>
      <c r="K47" s="90">
        <v>2.879</v>
      </c>
      <c r="L47" s="11" t="s">
        <v>66</v>
      </c>
      <c r="M47" s="11" t="s">
        <v>67</v>
      </c>
    </row>
    <row r="48" spans="1:13">
      <c r="A48" s="143" t="s">
        <v>68</v>
      </c>
      <c r="B48" s="127" t="s">
        <v>63</v>
      </c>
      <c r="C48" s="79"/>
      <c r="D48" s="128" t="str">
        <f t="shared" si="3"/>
        <v/>
      </c>
      <c r="E48" s="163" t="str">
        <f t="shared" si="4"/>
        <v/>
      </c>
      <c r="F48" s="111"/>
      <c r="G48" s="13"/>
      <c r="H48" s="263"/>
      <c r="I48" s="263"/>
      <c r="J48" s="7"/>
      <c r="K48" s="90">
        <v>3.1</v>
      </c>
      <c r="L48" s="11" t="s">
        <v>66</v>
      </c>
      <c r="M48" s="11" t="s">
        <v>67</v>
      </c>
    </row>
    <row r="49" spans="1:13">
      <c r="A49" s="143" t="s">
        <v>69</v>
      </c>
      <c r="B49" s="127" t="s">
        <v>63</v>
      </c>
      <c r="C49" s="79"/>
      <c r="D49" s="128" t="str">
        <f t="shared" si="3"/>
        <v/>
      </c>
      <c r="E49" s="163" t="str">
        <f t="shared" si="4"/>
        <v/>
      </c>
      <c r="F49" s="111"/>
      <c r="G49" s="13"/>
      <c r="H49" s="2"/>
      <c r="I49" s="263"/>
      <c r="J49" s="7"/>
      <c r="K49" s="90">
        <v>0.81200000000000006</v>
      </c>
      <c r="L49" s="11" t="s">
        <v>66</v>
      </c>
      <c r="M49" s="11" t="s">
        <v>70</v>
      </c>
    </row>
    <row r="50" spans="1:13">
      <c r="A50" s="143" t="s">
        <v>71</v>
      </c>
      <c r="B50" s="127" t="s">
        <v>63</v>
      </c>
      <c r="C50" s="79"/>
      <c r="D50" s="128" t="str">
        <f t="shared" si="3"/>
        <v/>
      </c>
      <c r="E50" s="163" t="str">
        <f t="shared" si="4"/>
        <v/>
      </c>
      <c r="F50" s="111"/>
      <c r="G50" s="13"/>
      <c r="H50" s="2"/>
      <c r="I50" s="263"/>
      <c r="J50" s="7"/>
      <c r="K50" s="90">
        <v>0.439</v>
      </c>
      <c r="L50" s="11" t="s">
        <v>66</v>
      </c>
      <c r="M50" s="11" t="s">
        <v>70</v>
      </c>
    </row>
    <row r="51" spans="1:13">
      <c r="A51" s="143" t="s">
        <v>72</v>
      </c>
      <c r="B51" s="127" t="s">
        <v>35</v>
      </c>
      <c r="C51" s="79"/>
      <c r="D51" s="128" t="str">
        <f t="shared" si="3"/>
        <v/>
      </c>
      <c r="E51" s="163" t="str">
        <f t="shared" si="4"/>
        <v/>
      </c>
      <c r="F51" s="111"/>
      <c r="G51" s="13"/>
      <c r="H51" s="2"/>
      <c r="I51" s="263"/>
      <c r="J51" s="7"/>
      <c r="K51" s="90">
        <v>1.544</v>
      </c>
      <c r="L51" s="11" t="s">
        <v>73</v>
      </c>
      <c r="M51" s="11" t="s">
        <v>74</v>
      </c>
    </row>
    <row r="52" spans="1:13">
      <c r="A52" s="143" t="s">
        <v>75</v>
      </c>
      <c r="B52" s="127" t="s">
        <v>35</v>
      </c>
      <c r="C52" s="79"/>
      <c r="D52" s="128" t="str">
        <f t="shared" si="3"/>
        <v/>
      </c>
      <c r="E52" s="163" t="str">
        <f t="shared" si="4"/>
        <v/>
      </c>
      <c r="F52" s="111"/>
      <c r="G52" s="13"/>
      <c r="H52" s="2"/>
      <c r="I52" s="263"/>
      <c r="J52" s="7"/>
      <c r="K52" s="90">
        <v>2.98</v>
      </c>
      <c r="L52" s="11" t="s">
        <v>73</v>
      </c>
      <c r="M52" s="11" t="s">
        <v>76</v>
      </c>
    </row>
    <row r="53" spans="1:13">
      <c r="A53" s="143" t="s">
        <v>77</v>
      </c>
      <c r="B53" s="127" t="s">
        <v>63</v>
      </c>
      <c r="C53" s="79"/>
      <c r="D53" s="128" t="str">
        <f t="shared" si="3"/>
        <v/>
      </c>
      <c r="E53" s="163" t="str">
        <f t="shared" si="4"/>
        <v/>
      </c>
      <c r="F53" s="111"/>
      <c r="G53" s="13"/>
      <c r="H53" s="2"/>
      <c r="I53" s="263"/>
      <c r="J53" s="7"/>
      <c r="K53" s="90">
        <v>2.036</v>
      </c>
      <c r="L53" s="11" t="s">
        <v>66</v>
      </c>
      <c r="M53" s="11" t="s">
        <v>67</v>
      </c>
    </row>
    <row r="54" spans="1:13">
      <c r="A54" s="124" t="s">
        <v>45</v>
      </c>
      <c r="B54" s="127" t="s">
        <v>35</v>
      </c>
      <c r="C54" s="79"/>
      <c r="D54" s="128" t="str">
        <f t="shared" si="3"/>
        <v/>
      </c>
      <c r="E54" s="163" t="str">
        <f t="shared" si="4"/>
        <v/>
      </c>
      <c r="F54" s="111"/>
      <c r="G54" s="13"/>
      <c r="H54" s="2"/>
      <c r="I54" s="7"/>
      <c r="J54" s="7"/>
      <c r="K54" s="90">
        <v>13.24</v>
      </c>
      <c r="L54" s="11" t="s">
        <v>73</v>
      </c>
      <c r="M54" s="11" t="s">
        <v>78</v>
      </c>
    </row>
    <row r="55" spans="1:13">
      <c r="A55" s="124" t="s">
        <v>46</v>
      </c>
      <c r="B55" s="127" t="s">
        <v>35</v>
      </c>
      <c r="C55" s="79"/>
      <c r="D55" s="128" t="str">
        <f t="shared" si="3"/>
        <v/>
      </c>
      <c r="E55" s="163" t="str">
        <f t="shared" si="4"/>
        <v/>
      </c>
      <c r="F55" s="111"/>
      <c r="G55" s="13"/>
      <c r="H55" s="2"/>
      <c r="I55" s="7"/>
      <c r="J55" s="7"/>
      <c r="K55" s="90">
        <v>0.88</v>
      </c>
      <c r="L55" s="11" t="s">
        <v>73</v>
      </c>
      <c r="M55" s="11" t="s">
        <v>78</v>
      </c>
    </row>
    <row r="56" spans="1:13">
      <c r="A56" s="144" t="s">
        <v>79</v>
      </c>
      <c r="B56" s="127" t="s">
        <v>38</v>
      </c>
      <c r="C56" s="79"/>
      <c r="D56" s="128" t="str">
        <f t="shared" si="3"/>
        <v/>
      </c>
      <c r="E56" s="163" t="str">
        <f>IF(B57="ja",0,(IF(C56="","",C56*K56)))</f>
        <v/>
      </c>
      <c r="F56" s="111"/>
      <c r="G56" s="13"/>
      <c r="H56" s="265" t="s">
        <v>80</v>
      </c>
      <c r="I56" s="263" t="s">
        <v>81</v>
      </c>
      <c r="J56" s="2"/>
      <c r="K56" s="90">
        <v>0.28920000000000001</v>
      </c>
      <c r="L56" s="11" t="s">
        <v>82</v>
      </c>
      <c r="M56" s="11" t="s">
        <v>83</v>
      </c>
    </row>
    <row r="57" spans="1:13">
      <c r="A57" s="134" t="s">
        <v>84</v>
      </c>
      <c r="B57" s="61" t="s">
        <v>85</v>
      </c>
      <c r="C57" s="113"/>
      <c r="D57" s="121"/>
      <c r="E57" s="164"/>
      <c r="F57" s="111"/>
      <c r="G57" s="13"/>
      <c r="H57" s="266"/>
      <c r="I57" s="263"/>
      <c r="J57" s="2"/>
      <c r="K57" s="12"/>
      <c r="L57" s="12"/>
      <c r="M57" s="12"/>
    </row>
    <row r="58" spans="1:13">
      <c r="A58" s="135" t="s">
        <v>86</v>
      </c>
      <c r="B58" s="137" t="s">
        <v>82</v>
      </c>
      <c r="C58" s="64"/>
      <c r="D58" s="121"/>
      <c r="E58" s="163" t="str">
        <f>IF(C58="","",C56*C58)</f>
        <v/>
      </c>
      <c r="F58" s="111"/>
      <c r="G58" s="13"/>
      <c r="H58" s="266"/>
      <c r="I58" s="263"/>
      <c r="J58" s="2"/>
      <c r="K58" s="12"/>
      <c r="L58" s="12"/>
      <c r="M58" s="12"/>
    </row>
    <row r="59" spans="1:13">
      <c r="A59" s="136" t="s">
        <v>47</v>
      </c>
      <c r="B59" s="137"/>
      <c r="C59" s="138"/>
      <c r="D59" s="139"/>
      <c r="E59" s="168"/>
      <c r="F59" s="111"/>
      <c r="G59" s="13"/>
      <c r="H59" s="2"/>
      <c r="I59" s="7"/>
      <c r="J59" s="2"/>
      <c r="K59" s="12"/>
      <c r="L59" s="12"/>
      <c r="M59" s="12"/>
    </row>
    <row r="60" spans="1:13">
      <c r="A60" s="63"/>
      <c r="B60" s="65"/>
      <c r="C60" s="80"/>
      <c r="D60" s="89"/>
      <c r="E60" s="169" t="str">
        <f>IF(C60&gt;0,C60*D60,"")</f>
        <v/>
      </c>
      <c r="F60" s="111"/>
      <c r="G60" s="13"/>
      <c r="H60" s="2"/>
      <c r="I60" s="2"/>
      <c r="J60" s="2"/>
      <c r="K60" s="12"/>
      <c r="L60" s="12"/>
      <c r="M60" s="12"/>
    </row>
    <row r="61" spans="1:13">
      <c r="A61" s="62"/>
      <c r="B61" s="65"/>
      <c r="C61" s="80"/>
      <c r="D61" s="89"/>
      <c r="E61" s="169" t="str">
        <f t="shared" ref="E61:E62" si="5">IF(C61&gt;0,C61*D61,"")</f>
        <v/>
      </c>
      <c r="F61" s="111"/>
      <c r="G61" s="13"/>
      <c r="H61" s="2"/>
      <c r="I61" s="2"/>
      <c r="J61" s="2"/>
      <c r="K61" s="12"/>
      <c r="L61" s="12"/>
      <c r="M61" s="12"/>
    </row>
    <row r="62" spans="1:13">
      <c r="A62" s="62"/>
      <c r="B62" s="65"/>
      <c r="C62" s="80"/>
      <c r="D62" s="89"/>
      <c r="E62" s="169" t="str">
        <f t="shared" si="5"/>
        <v/>
      </c>
      <c r="F62" s="111"/>
      <c r="G62" s="13"/>
      <c r="H62" s="2"/>
      <c r="I62" s="2"/>
      <c r="J62" s="2"/>
      <c r="K62" s="12"/>
      <c r="L62" s="12"/>
      <c r="M62" s="12"/>
    </row>
    <row r="63" spans="1:13" ht="15.75" thickBot="1">
      <c r="A63" s="108"/>
      <c r="B63" s="109"/>
      <c r="C63" s="110"/>
      <c r="D63" s="110"/>
      <c r="E63" s="110"/>
      <c r="F63" s="111"/>
      <c r="G63" s="13"/>
      <c r="H63" s="2"/>
      <c r="I63" s="2"/>
      <c r="J63" s="2"/>
      <c r="K63" s="12"/>
      <c r="L63" s="12"/>
      <c r="M63" s="12"/>
    </row>
    <row r="64" spans="1:13" ht="30" customHeight="1" thickBot="1">
      <c r="A64" s="260" t="s">
        <v>87</v>
      </c>
      <c r="B64" s="261"/>
      <c r="C64" s="261"/>
      <c r="D64" s="261"/>
      <c r="E64" s="262"/>
      <c r="F64" s="111"/>
      <c r="G64" s="13"/>
      <c r="H64" s="2"/>
      <c r="I64" s="2"/>
      <c r="J64" s="2"/>
      <c r="K64" s="12"/>
      <c r="L64" s="12"/>
      <c r="M64" s="12"/>
    </row>
    <row r="65" spans="1:13" ht="30">
      <c r="A65" s="116" t="s">
        <v>88</v>
      </c>
      <c r="B65" s="117" t="s">
        <v>21</v>
      </c>
      <c r="C65" s="117" t="s">
        <v>25</v>
      </c>
      <c r="D65" s="118" t="s">
        <v>89</v>
      </c>
      <c r="E65" s="118" t="s">
        <v>27</v>
      </c>
      <c r="F65" s="111"/>
      <c r="G65" s="13"/>
      <c r="H65" s="2"/>
      <c r="I65" s="2"/>
      <c r="J65" s="2"/>
      <c r="K65" s="132" t="s">
        <v>30</v>
      </c>
      <c r="L65" s="132" t="s">
        <v>21</v>
      </c>
      <c r="M65" s="132" t="s">
        <v>28</v>
      </c>
    </row>
    <row r="66" spans="1:13">
      <c r="A66" s="108" t="s">
        <v>90</v>
      </c>
      <c r="B66" s="127" t="s">
        <v>91</v>
      </c>
      <c r="C66" s="77"/>
      <c r="D66" s="149" t="str">
        <f t="shared" ref="D66:D104" si="6">IF(C66&gt;0,K66,"")</f>
        <v/>
      </c>
      <c r="E66" s="171" t="str">
        <f t="shared" ref="E66:E104" si="7">IF(C66&gt;0,C66*K66,"")</f>
        <v/>
      </c>
      <c r="F66" s="111"/>
      <c r="G66" s="13"/>
      <c r="H66" s="2"/>
      <c r="I66" s="2"/>
      <c r="J66" s="2"/>
      <c r="K66" s="90">
        <v>0.16128519402446861</v>
      </c>
      <c r="L66" s="11" t="s">
        <v>92</v>
      </c>
      <c r="M66" s="11" t="s">
        <v>93</v>
      </c>
    </row>
    <row r="67" spans="1:13">
      <c r="A67" s="140" t="s">
        <v>94</v>
      </c>
      <c r="B67" s="137" t="s">
        <v>91</v>
      </c>
      <c r="C67" s="77"/>
      <c r="D67" s="149" t="str">
        <f t="shared" si="6"/>
        <v/>
      </c>
      <c r="E67" s="171" t="str">
        <f t="shared" si="7"/>
        <v/>
      </c>
      <c r="F67" s="111"/>
      <c r="G67" s="13"/>
      <c r="H67" s="2"/>
      <c r="I67" s="2"/>
      <c r="J67" s="2"/>
      <c r="K67" s="90">
        <v>0.14853506635344171</v>
      </c>
      <c r="L67" s="11" t="s">
        <v>92</v>
      </c>
      <c r="M67" s="11" t="s">
        <v>93</v>
      </c>
    </row>
    <row r="68" spans="1:13">
      <c r="A68" s="140" t="s">
        <v>95</v>
      </c>
      <c r="B68" s="137" t="s">
        <v>91</v>
      </c>
      <c r="C68" s="77"/>
      <c r="D68" s="149" t="str">
        <f t="shared" si="6"/>
        <v/>
      </c>
      <c r="E68" s="171" t="str">
        <f t="shared" si="7"/>
        <v/>
      </c>
      <c r="F68" s="111"/>
      <c r="G68" s="13"/>
      <c r="H68" s="2"/>
      <c r="I68" s="2"/>
      <c r="J68" s="2"/>
      <c r="K68" s="90">
        <v>0.19518650751368674</v>
      </c>
      <c r="L68" s="11" t="s">
        <v>92</v>
      </c>
      <c r="M68" s="11" t="s">
        <v>93</v>
      </c>
    </row>
    <row r="69" spans="1:13">
      <c r="A69" s="140" t="s">
        <v>96</v>
      </c>
      <c r="B69" s="137" t="s">
        <v>91</v>
      </c>
      <c r="C69" s="77"/>
      <c r="D69" s="149" t="str">
        <f t="shared" si="6"/>
        <v/>
      </c>
      <c r="E69" s="171" t="str">
        <f t="shared" si="7"/>
        <v/>
      </c>
      <c r="F69" s="111"/>
      <c r="G69" s="13"/>
      <c r="H69" s="2"/>
      <c r="I69" s="2"/>
      <c r="J69" s="2"/>
      <c r="K69" s="90">
        <v>0.34316126921456724</v>
      </c>
      <c r="L69" s="11" t="s">
        <v>92</v>
      </c>
      <c r="M69" s="11" t="s">
        <v>93</v>
      </c>
    </row>
    <row r="70" spans="1:13">
      <c r="A70" s="108" t="s">
        <v>97</v>
      </c>
      <c r="B70" s="127" t="s">
        <v>91</v>
      </c>
      <c r="C70" s="77"/>
      <c r="D70" s="149" t="str">
        <f t="shared" si="6"/>
        <v/>
      </c>
      <c r="E70" s="171" t="str">
        <f t="shared" si="7"/>
        <v/>
      </c>
      <c r="F70" s="111"/>
      <c r="G70" s="13"/>
      <c r="H70" s="2"/>
      <c r="I70" s="2"/>
      <c r="J70" s="2"/>
      <c r="K70" s="90">
        <v>0.1366597289446945</v>
      </c>
      <c r="L70" s="11" t="s">
        <v>92</v>
      </c>
      <c r="M70" s="11" t="s">
        <v>93</v>
      </c>
    </row>
    <row r="71" spans="1:13">
      <c r="A71" s="140" t="s">
        <v>94</v>
      </c>
      <c r="B71" s="137" t="s">
        <v>91</v>
      </c>
      <c r="C71" s="77"/>
      <c r="D71" s="149" t="str">
        <f t="shared" si="6"/>
        <v/>
      </c>
      <c r="E71" s="171" t="str">
        <f t="shared" si="7"/>
        <v/>
      </c>
      <c r="F71" s="111"/>
      <c r="G71" s="13"/>
      <c r="H71" s="2"/>
      <c r="I71" s="2"/>
      <c r="J71" s="2"/>
      <c r="K71" s="90">
        <v>0.13357750023099899</v>
      </c>
      <c r="L71" s="11" t="s">
        <v>92</v>
      </c>
      <c r="M71" s="11" t="s">
        <v>93</v>
      </c>
    </row>
    <row r="72" spans="1:13">
      <c r="A72" s="140" t="s">
        <v>95</v>
      </c>
      <c r="B72" s="137" t="s">
        <v>91</v>
      </c>
      <c r="C72" s="77"/>
      <c r="D72" s="149" t="str">
        <f t="shared" si="6"/>
        <v/>
      </c>
      <c r="E72" s="171" t="str">
        <f t="shared" si="7"/>
        <v/>
      </c>
      <c r="F72" s="111"/>
      <c r="G72" s="13"/>
      <c r="H72" s="2"/>
      <c r="I72" s="2"/>
      <c r="J72" s="2"/>
      <c r="K72" s="90">
        <v>0.13781725010789272</v>
      </c>
      <c r="L72" s="11" t="s">
        <v>92</v>
      </c>
      <c r="M72" s="11" t="s">
        <v>93</v>
      </c>
    </row>
    <row r="73" spans="1:13">
      <c r="A73" s="140" t="s">
        <v>96</v>
      </c>
      <c r="B73" s="137" t="s">
        <v>91</v>
      </c>
      <c r="C73" s="77"/>
      <c r="D73" s="149" t="str">
        <f t="shared" si="6"/>
        <v/>
      </c>
      <c r="E73" s="171" t="str">
        <f t="shared" si="7"/>
        <v/>
      </c>
      <c r="F73" s="111"/>
      <c r="G73" s="13"/>
      <c r="H73" s="2"/>
      <c r="I73" s="2"/>
      <c r="J73" s="2"/>
      <c r="K73" s="90">
        <v>0.14553402784335914</v>
      </c>
      <c r="L73" s="11" t="s">
        <v>92</v>
      </c>
      <c r="M73" s="11" t="s">
        <v>93</v>
      </c>
    </row>
    <row r="74" spans="1:13">
      <c r="A74" s="108" t="s">
        <v>98</v>
      </c>
      <c r="B74" s="127" t="s">
        <v>91</v>
      </c>
      <c r="C74" s="77"/>
      <c r="D74" s="149" t="str">
        <f t="shared" si="6"/>
        <v/>
      </c>
      <c r="E74" s="171" t="str">
        <f t="shared" si="7"/>
        <v/>
      </c>
      <c r="F74" s="111"/>
      <c r="G74" s="13"/>
      <c r="H74" s="2"/>
      <c r="I74" s="2"/>
      <c r="J74" s="2"/>
      <c r="K74" s="90">
        <v>0.12781642001717203</v>
      </c>
      <c r="L74" s="11" t="s">
        <v>92</v>
      </c>
      <c r="M74" s="11" t="s">
        <v>93</v>
      </c>
    </row>
    <row r="75" spans="1:13">
      <c r="A75" s="140" t="s">
        <v>94</v>
      </c>
      <c r="B75" s="137" t="s">
        <v>91</v>
      </c>
      <c r="C75" s="77"/>
      <c r="D75" s="149" t="str">
        <f t="shared" si="6"/>
        <v/>
      </c>
      <c r="E75" s="171" t="str">
        <f t="shared" si="7"/>
        <v/>
      </c>
      <c r="F75" s="111"/>
      <c r="G75" s="13"/>
      <c r="H75" s="2"/>
      <c r="I75" s="2"/>
      <c r="J75" s="2"/>
      <c r="K75" s="90">
        <v>0.11836078708748123</v>
      </c>
      <c r="L75" s="11" t="s">
        <v>92</v>
      </c>
      <c r="M75" s="11" t="s">
        <v>93</v>
      </c>
    </row>
    <row r="76" spans="1:13">
      <c r="A76" s="140" t="s">
        <v>95</v>
      </c>
      <c r="B76" s="137" t="s">
        <v>91</v>
      </c>
      <c r="C76" s="77"/>
      <c r="D76" s="149" t="str">
        <f t="shared" si="6"/>
        <v/>
      </c>
      <c r="E76" s="171" t="str">
        <f t="shared" si="7"/>
        <v/>
      </c>
      <c r="F76" s="111"/>
      <c r="G76" s="13"/>
      <c r="H76" s="2"/>
      <c r="I76" s="2"/>
      <c r="J76" s="2"/>
      <c r="K76" s="90">
        <v>0.13209617562163056</v>
      </c>
      <c r="L76" s="11" t="s">
        <v>92</v>
      </c>
      <c r="M76" s="11" t="s">
        <v>93</v>
      </c>
    </row>
    <row r="77" spans="1:13">
      <c r="A77" s="140" t="s">
        <v>96</v>
      </c>
      <c r="B77" s="137" t="s">
        <v>91</v>
      </c>
      <c r="C77" s="77"/>
      <c r="D77" s="149" t="str">
        <f t="shared" si="6"/>
        <v/>
      </c>
      <c r="E77" s="171" t="str">
        <f t="shared" si="7"/>
        <v/>
      </c>
      <c r="F77" s="111"/>
      <c r="G77" s="13"/>
      <c r="H77" s="2"/>
      <c r="I77" s="2"/>
      <c r="J77" s="2"/>
      <c r="K77" s="90">
        <v>0.15835255149821104</v>
      </c>
      <c r="L77" s="11" t="s">
        <v>92</v>
      </c>
      <c r="M77" s="11" t="s">
        <v>93</v>
      </c>
    </row>
    <row r="78" spans="1:13">
      <c r="A78" s="108" t="s">
        <v>99</v>
      </c>
      <c r="B78" s="127" t="s">
        <v>91</v>
      </c>
      <c r="C78" s="77"/>
      <c r="D78" s="149" t="str">
        <f t="shared" si="6"/>
        <v/>
      </c>
      <c r="E78" s="171" t="str">
        <f t="shared" si="7"/>
        <v/>
      </c>
      <c r="F78" s="111"/>
      <c r="G78" s="13"/>
      <c r="H78" s="2"/>
      <c r="I78" s="2"/>
      <c r="J78" s="2"/>
      <c r="K78" s="90">
        <v>0.16685333139111685</v>
      </c>
      <c r="L78" s="11" t="s">
        <v>92</v>
      </c>
      <c r="M78" s="11" t="s">
        <v>93</v>
      </c>
    </row>
    <row r="79" spans="1:13">
      <c r="A79" s="140" t="s">
        <v>94</v>
      </c>
      <c r="B79" s="137" t="s">
        <v>91</v>
      </c>
      <c r="C79" s="77"/>
      <c r="D79" s="149" t="str">
        <f t="shared" si="6"/>
        <v/>
      </c>
      <c r="E79" s="171" t="str">
        <f t="shared" si="7"/>
        <v/>
      </c>
      <c r="F79" s="111"/>
      <c r="G79" s="13"/>
      <c r="H79" s="2"/>
      <c r="I79" s="2"/>
      <c r="J79" s="2"/>
      <c r="K79" s="90">
        <v>0.17793597287537069</v>
      </c>
      <c r="L79" s="11" t="s">
        <v>92</v>
      </c>
      <c r="M79" s="11" t="s">
        <v>93</v>
      </c>
    </row>
    <row r="80" spans="1:13">
      <c r="A80" s="140" t="s">
        <v>95</v>
      </c>
      <c r="B80" s="137" t="s">
        <v>91</v>
      </c>
      <c r="C80" s="77"/>
      <c r="D80" s="149" t="str">
        <f t="shared" si="6"/>
        <v/>
      </c>
      <c r="E80" s="171" t="str">
        <f t="shared" si="7"/>
        <v/>
      </c>
      <c r="F80" s="111"/>
      <c r="G80" s="13"/>
      <c r="H80" s="2"/>
      <c r="I80" s="2"/>
      <c r="J80" s="2"/>
      <c r="K80" s="90">
        <v>0.15517044329757887</v>
      </c>
      <c r="L80" s="11" t="s">
        <v>92</v>
      </c>
      <c r="M80" s="11" t="s">
        <v>93</v>
      </c>
    </row>
    <row r="81" spans="1:13">
      <c r="A81" s="140" t="s">
        <v>96</v>
      </c>
      <c r="B81" s="137" t="s">
        <v>91</v>
      </c>
      <c r="C81" s="77"/>
      <c r="D81" s="149" t="str">
        <f t="shared" si="6"/>
        <v/>
      </c>
      <c r="E81" s="171" t="str">
        <f t="shared" si="7"/>
        <v/>
      </c>
      <c r="F81" s="111"/>
      <c r="G81" s="13"/>
      <c r="H81" s="2"/>
      <c r="I81" s="2"/>
      <c r="J81" s="2"/>
      <c r="K81" s="90">
        <v>0.23002294366682896</v>
      </c>
      <c r="L81" s="11" t="s">
        <v>92</v>
      </c>
      <c r="M81" s="11" t="s">
        <v>93</v>
      </c>
    </row>
    <row r="82" spans="1:13">
      <c r="A82" s="108" t="s">
        <v>100</v>
      </c>
      <c r="B82" s="127" t="s">
        <v>91</v>
      </c>
      <c r="C82" s="77"/>
      <c r="D82" s="149" t="str">
        <f t="shared" si="6"/>
        <v/>
      </c>
      <c r="E82" s="171" t="str">
        <f t="shared" si="7"/>
        <v/>
      </c>
      <c r="F82" s="111"/>
      <c r="G82" s="13"/>
      <c r="H82" s="2"/>
      <c r="I82" s="2"/>
      <c r="J82" s="2"/>
      <c r="K82" s="90">
        <v>0.14082152354012839</v>
      </c>
      <c r="L82" s="11" t="s">
        <v>92</v>
      </c>
      <c r="M82" s="11" t="s">
        <v>93</v>
      </c>
    </row>
    <row r="83" spans="1:13">
      <c r="A83" s="140" t="s">
        <v>96</v>
      </c>
      <c r="B83" s="137" t="s">
        <v>91</v>
      </c>
      <c r="C83" s="77"/>
      <c r="D83" s="149" t="str">
        <f t="shared" si="6"/>
        <v/>
      </c>
      <c r="E83" s="171" t="str">
        <f t="shared" si="7"/>
        <v/>
      </c>
      <c r="F83" s="111"/>
      <c r="G83" s="13"/>
      <c r="H83" s="2"/>
      <c r="I83" s="2"/>
      <c r="J83" s="2"/>
      <c r="K83" s="90">
        <v>0.13761327500000001</v>
      </c>
      <c r="L83" s="11" t="s">
        <v>92</v>
      </c>
      <c r="M83" s="11" t="s">
        <v>93</v>
      </c>
    </row>
    <row r="84" spans="1:13">
      <c r="A84" s="108" t="s">
        <v>101</v>
      </c>
      <c r="B84" s="127" t="s">
        <v>91</v>
      </c>
      <c r="C84" s="77"/>
      <c r="D84" s="149" t="str">
        <f t="shared" si="6"/>
        <v/>
      </c>
      <c r="E84" s="171" t="str">
        <f t="shared" si="7"/>
        <v/>
      </c>
      <c r="F84" s="111"/>
      <c r="G84" s="13"/>
      <c r="H84" s="2"/>
      <c r="I84" s="2"/>
      <c r="J84" s="2"/>
      <c r="K84" s="90">
        <v>0.15625288123887746</v>
      </c>
      <c r="L84" s="11" t="s">
        <v>92</v>
      </c>
      <c r="M84" s="11" t="s">
        <v>93</v>
      </c>
    </row>
    <row r="85" spans="1:13">
      <c r="A85" s="140" t="s">
        <v>94</v>
      </c>
      <c r="B85" s="137" t="s">
        <v>91</v>
      </c>
      <c r="C85" s="77"/>
      <c r="D85" s="149" t="str">
        <f t="shared" si="6"/>
        <v/>
      </c>
      <c r="E85" s="171" t="str">
        <f t="shared" si="7"/>
        <v/>
      </c>
      <c r="F85" s="111"/>
      <c r="G85" s="13"/>
      <c r="H85" s="2"/>
      <c r="I85" s="2"/>
      <c r="J85" s="2"/>
      <c r="K85" s="90">
        <v>0.17044207778252124</v>
      </c>
      <c r="L85" s="11" t="s">
        <v>92</v>
      </c>
      <c r="M85" s="11" t="s">
        <v>93</v>
      </c>
    </row>
    <row r="86" spans="1:13">
      <c r="A86" s="140" t="s">
        <v>95</v>
      </c>
      <c r="B86" s="137" t="s">
        <v>91</v>
      </c>
      <c r="C86" s="77"/>
      <c r="D86" s="149" t="str">
        <f t="shared" si="6"/>
        <v/>
      </c>
      <c r="E86" s="171" t="str">
        <f t="shared" si="7"/>
        <v/>
      </c>
      <c r="F86" s="111"/>
      <c r="G86" s="13"/>
      <c r="H86" s="2"/>
      <c r="I86" s="2"/>
      <c r="J86" s="2"/>
      <c r="K86" s="90">
        <v>0.17044207778252127</v>
      </c>
      <c r="L86" s="11" t="s">
        <v>92</v>
      </c>
      <c r="M86" s="11" t="s">
        <v>93</v>
      </c>
    </row>
    <row r="87" spans="1:13">
      <c r="A87" s="140" t="s">
        <v>96</v>
      </c>
      <c r="B87" s="137" t="s">
        <v>91</v>
      </c>
      <c r="C87" s="77"/>
      <c r="D87" s="149" t="str">
        <f t="shared" si="6"/>
        <v/>
      </c>
      <c r="E87" s="171" t="str">
        <f t="shared" si="7"/>
        <v/>
      </c>
      <c r="F87" s="111"/>
      <c r="G87" s="13"/>
      <c r="H87" s="2"/>
      <c r="I87" s="2"/>
      <c r="J87" s="2"/>
      <c r="K87" s="90">
        <v>0.18311802477578931</v>
      </c>
      <c r="L87" s="11" t="s">
        <v>92</v>
      </c>
      <c r="M87" s="11" t="s">
        <v>93</v>
      </c>
    </row>
    <row r="88" spans="1:13">
      <c r="A88" s="108" t="s">
        <v>102</v>
      </c>
      <c r="B88" s="127" t="s">
        <v>91</v>
      </c>
      <c r="C88" s="77"/>
      <c r="D88" s="149" t="str">
        <f t="shared" si="6"/>
        <v/>
      </c>
      <c r="E88" s="171" t="str">
        <f t="shared" si="7"/>
        <v/>
      </c>
      <c r="F88" s="111"/>
      <c r="G88" s="13"/>
      <c r="H88" s="2"/>
      <c r="I88" s="2"/>
      <c r="J88" s="2"/>
      <c r="K88" s="90">
        <v>0.1263068794154755</v>
      </c>
      <c r="L88" s="11" t="s">
        <v>92</v>
      </c>
      <c r="M88" s="11" t="s">
        <v>93</v>
      </c>
    </row>
    <row r="89" spans="1:13">
      <c r="A89" s="140" t="s">
        <v>94</v>
      </c>
      <c r="B89" s="137" t="s">
        <v>91</v>
      </c>
      <c r="C89" s="77"/>
      <c r="D89" s="149" t="str">
        <f t="shared" si="6"/>
        <v/>
      </c>
      <c r="E89" s="171" t="str">
        <f t="shared" si="7"/>
        <v/>
      </c>
      <c r="F89" s="111"/>
      <c r="G89" s="13"/>
      <c r="H89" s="2"/>
      <c r="I89" s="2"/>
      <c r="J89" s="2"/>
      <c r="K89" s="90">
        <v>0.12335205668476334</v>
      </c>
      <c r="L89" s="11" t="s">
        <v>92</v>
      </c>
      <c r="M89" s="11" t="s">
        <v>93</v>
      </c>
    </row>
    <row r="90" spans="1:13">
      <c r="A90" s="140" t="s">
        <v>95</v>
      </c>
      <c r="B90" s="137" t="s">
        <v>91</v>
      </c>
      <c r="C90" s="77"/>
      <c r="D90" s="149" t="str">
        <f t="shared" si="6"/>
        <v/>
      </c>
      <c r="E90" s="171" t="str">
        <f t="shared" si="7"/>
        <v/>
      </c>
      <c r="F90" s="111"/>
      <c r="G90" s="13"/>
      <c r="H90" s="2"/>
      <c r="I90" s="2"/>
      <c r="J90" s="2"/>
      <c r="K90" s="90">
        <v>0.12335205668476333</v>
      </c>
      <c r="L90" s="11" t="s">
        <v>92</v>
      </c>
      <c r="M90" s="11" t="s">
        <v>93</v>
      </c>
    </row>
    <row r="91" spans="1:13">
      <c r="A91" s="140" t="s">
        <v>96</v>
      </c>
      <c r="B91" s="137" t="s">
        <v>91</v>
      </c>
      <c r="C91" s="77"/>
      <c r="D91" s="149" t="str">
        <f t="shared" si="6"/>
        <v/>
      </c>
      <c r="E91" s="171" t="str">
        <f t="shared" si="7"/>
        <v/>
      </c>
      <c r="F91" s="111"/>
      <c r="G91" s="13"/>
      <c r="H91" s="2"/>
      <c r="I91" s="2"/>
      <c r="J91" s="2"/>
      <c r="K91" s="90">
        <v>0.12335205668476333</v>
      </c>
      <c r="L91" s="11" t="s">
        <v>92</v>
      </c>
      <c r="M91" s="11" t="s">
        <v>93</v>
      </c>
    </row>
    <row r="92" spans="1:13">
      <c r="A92" s="108" t="s">
        <v>103</v>
      </c>
      <c r="B92" s="127" t="s">
        <v>91</v>
      </c>
      <c r="C92" s="77"/>
      <c r="D92" s="149" t="str">
        <f t="shared" si="6"/>
        <v/>
      </c>
      <c r="E92" s="171" t="str">
        <f t="shared" si="7"/>
        <v/>
      </c>
      <c r="F92" s="111"/>
      <c r="G92" s="13"/>
      <c r="H92" s="2"/>
      <c r="I92" s="2"/>
      <c r="J92" s="2"/>
      <c r="K92" s="90">
        <v>6.0732000000000001E-2</v>
      </c>
      <c r="L92" s="11" t="s">
        <v>92</v>
      </c>
      <c r="M92" s="11" t="s">
        <v>104</v>
      </c>
    </row>
    <row r="93" spans="1:13">
      <c r="A93" s="140" t="s">
        <v>94</v>
      </c>
      <c r="B93" s="137" t="s">
        <v>91</v>
      </c>
      <c r="C93" s="77"/>
      <c r="D93" s="149" t="str">
        <f t="shared" si="6"/>
        <v/>
      </c>
      <c r="E93" s="171" t="str">
        <f t="shared" si="7"/>
        <v/>
      </c>
      <c r="F93" s="111"/>
      <c r="G93" s="13"/>
      <c r="H93" s="2"/>
      <c r="I93" s="2"/>
      <c r="J93" s="2"/>
      <c r="K93" s="90">
        <f>0.14*0.2892</f>
        <v>4.0488000000000003E-2</v>
      </c>
      <c r="L93" s="11" t="s">
        <v>92</v>
      </c>
      <c r="M93" s="11" t="s">
        <v>105</v>
      </c>
    </row>
    <row r="94" spans="1:13">
      <c r="A94" s="140" t="s">
        <v>95</v>
      </c>
      <c r="B94" s="137" t="s">
        <v>91</v>
      </c>
      <c r="C94" s="77"/>
      <c r="D94" s="149" t="str">
        <f t="shared" si="6"/>
        <v/>
      </c>
      <c r="E94" s="171" t="str">
        <f t="shared" si="7"/>
        <v/>
      </c>
      <c r="F94" s="111"/>
      <c r="G94" s="13"/>
      <c r="H94" s="2"/>
      <c r="I94" s="2"/>
      <c r="J94" s="2"/>
      <c r="K94" s="90">
        <f>0.19*0.2892</f>
        <v>5.4948000000000004E-2</v>
      </c>
      <c r="L94" s="11" t="s">
        <v>92</v>
      </c>
      <c r="M94" s="11" t="s">
        <v>106</v>
      </c>
    </row>
    <row r="95" spans="1:13">
      <c r="A95" s="140" t="s">
        <v>96</v>
      </c>
      <c r="B95" s="137" t="s">
        <v>91</v>
      </c>
      <c r="C95" s="77"/>
      <c r="D95" s="149" t="str">
        <f t="shared" si="6"/>
        <v/>
      </c>
      <c r="E95" s="171" t="str">
        <f t="shared" si="7"/>
        <v/>
      </c>
      <c r="F95" s="111"/>
      <c r="G95" s="13"/>
      <c r="H95" s="2"/>
      <c r="I95" s="2"/>
      <c r="J95" s="2"/>
      <c r="K95" s="90">
        <f>0.24*0.2892</f>
        <v>6.9407999999999997E-2</v>
      </c>
      <c r="L95" s="11" t="s">
        <v>92</v>
      </c>
      <c r="M95" s="11" t="s">
        <v>107</v>
      </c>
    </row>
    <row r="96" spans="1:13">
      <c r="A96" s="108" t="s">
        <v>108</v>
      </c>
      <c r="B96" s="127" t="s">
        <v>91</v>
      </c>
      <c r="C96" s="77"/>
      <c r="D96" s="149" t="str">
        <f t="shared" si="6"/>
        <v/>
      </c>
      <c r="E96" s="171" t="str">
        <f t="shared" si="7"/>
        <v/>
      </c>
      <c r="F96" s="111"/>
      <c r="G96" s="13"/>
      <c r="H96" s="2"/>
      <c r="I96" s="2"/>
      <c r="J96" s="2"/>
      <c r="K96" s="90">
        <v>0.24689250379216049</v>
      </c>
      <c r="L96" s="11" t="s">
        <v>92</v>
      </c>
      <c r="M96" s="11" t="s">
        <v>93</v>
      </c>
    </row>
    <row r="97" spans="1:13">
      <c r="A97" s="108" t="s">
        <v>109</v>
      </c>
      <c r="B97" s="127" t="s">
        <v>91</v>
      </c>
      <c r="C97" s="77"/>
      <c r="D97" s="149" t="str">
        <f t="shared" si="6"/>
        <v/>
      </c>
      <c r="E97" s="171" t="str">
        <f t="shared" si="7"/>
        <v/>
      </c>
      <c r="F97" s="111"/>
      <c r="G97" s="13"/>
      <c r="H97" s="2"/>
      <c r="I97" s="263"/>
      <c r="J97" s="7"/>
      <c r="K97" s="90">
        <v>0.2432207431090368</v>
      </c>
      <c r="L97" s="11" t="s">
        <v>92</v>
      </c>
      <c r="M97" s="11" t="s">
        <v>93</v>
      </c>
    </row>
    <row r="98" spans="1:13">
      <c r="A98" s="108" t="s">
        <v>110</v>
      </c>
      <c r="B98" s="127" t="s">
        <v>91</v>
      </c>
      <c r="C98" s="77"/>
      <c r="D98" s="149" t="str">
        <f t="shared" si="6"/>
        <v/>
      </c>
      <c r="E98" s="171" t="str">
        <f t="shared" si="7"/>
        <v/>
      </c>
      <c r="F98" s="111"/>
      <c r="G98" s="13"/>
      <c r="H98" s="2"/>
      <c r="I98" s="263"/>
      <c r="J98" s="7"/>
      <c r="K98" s="90">
        <v>0.32611790765373599</v>
      </c>
      <c r="L98" s="11" t="s">
        <v>92</v>
      </c>
      <c r="M98" s="11" t="s">
        <v>93</v>
      </c>
    </row>
    <row r="99" spans="1:13">
      <c r="A99" s="108" t="s">
        <v>111</v>
      </c>
      <c r="B99" s="127" t="s">
        <v>91</v>
      </c>
      <c r="C99" s="77"/>
      <c r="D99" s="149" t="str">
        <f t="shared" si="6"/>
        <v/>
      </c>
      <c r="E99" s="171" t="str">
        <f t="shared" si="7"/>
        <v/>
      </c>
      <c r="F99" s="111"/>
      <c r="G99" s="13"/>
      <c r="H99" s="2"/>
      <c r="I99" s="263"/>
      <c r="J99" s="7"/>
      <c r="K99" s="90">
        <v>0.66840161917946761</v>
      </c>
      <c r="L99" s="11" t="s">
        <v>92</v>
      </c>
      <c r="M99" s="11" t="s">
        <v>93</v>
      </c>
    </row>
    <row r="100" spans="1:13">
      <c r="A100" s="108" t="s">
        <v>112</v>
      </c>
      <c r="B100" s="127" t="s">
        <v>91</v>
      </c>
      <c r="C100" s="77"/>
      <c r="D100" s="149" t="str">
        <f t="shared" si="6"/>
        <v/>
      </c>
      <c r="E100" s="171" t="str">
        <f t="shared" si="7"/>
        <v/>
      </c>
      <c r="F100" s="111"/>
      <c r="G100" s="13"/>
      <c r="H100" s="2"/>
      <c r="I100" s="7"/>
      <c r="J100" s="7"/>
      <c r="K100" s="90">
        <v>0.70280722585073518</v>
      </c>
      <c r="L100" s="11" t="s">
        <v>92</v>
      </c>
      <c r="M100" s="11" t="s">
        <v>93</v>
      </c>
    </row>
    <row r="101" spans="1:13">
      <c r="A101" s="108" t="s">
        <v>113</v>
      </c>
      <c r="B101" s="127" t="s">
        <v>91</v>
      </c>
      <c r="C101" s="77"/>
      <c r="D101" s="149" t="str">
        <f t="shared" si="6"/>
        <v/>
      </c>
      <c r="E101" s="171" t="str">
        <f t="shared" si="7"/>
        <v/>
      </c>
      <c r="F101" s="111"/>
      <c r="G101" s="13"/>
      <c r="H101" s="2"/>
      <c r="I101" s="7"/>
      <c r="J101" s="7"/>
      <c r="K101" s="90">
        <v>0.68108354164497065</v>
      </c>
      <c r="L101" s="11" t="s">
        <v>92</v>
      </c>
      <c r="M101" s="11" t="s">
        <v>93</v>
      </c>
    </row>
    <row r="102" spans="1:13">
      <c r="A102" s="108" t="s">
        <v>114</v>
      </c>
      <c r="B102" s="127" t="s">
        <v>91</v>
      </c>
      <c r="C102" s="77"/>
      <c r="D102" s="149" t="str">
        <f t="shared" si="6"/>
        <v/>
      </c>
      <c r="E102" s="171" t="str">
        <f t="shared" si="7"/>
        <v/>
      </c>
      <c r="F102" s="111"/>
      <c r="G102" s="13"/>
      <c r="H102" s="2"/>
      <c r="I102" s="7"/>
      <c r="J102" s="7"/>
      <c r="K102" s="90">
        <v>1.0968327159905724</v>
      </c>
      <c r="L102" s="11" t="s">
        <v>92</v>
      </c>
      <c r="M102" s="11" t="s">
        <v>93</v>
      </c>
    </row>
    <row r="103" spans="1:13">
      <c r="A103" s="108" t="s">
        <v>115</v>
      </c>
      <c r="B103" s="127" t="s">
        <v>91</v>
      </c>
      <c r="C103" s="77"/>
      <c r="D103" s="149" t="str">
        <f t="shared" si="6"/>
        <v/>
      </c>
      <c r="E103" s="171" t="str">
        <f t="shared" si="7"/>
        <v/>
      </c>
      <c r="F103" s="111"/>
      <c r="G103" s="13"/>
      <c r="H103" s="2"/>
      <c r="I103" s="7"/>
      <c r="J103" s="7"/>
      <c r="K103" s="90">
        <v>5.4879940781715111E-2</v>
      </c>
      <c r="L103" s="11" t="s">
        <v>92</v>
      </c>
      <c r="M103" s="11" t="s">
        <v>93</v>
      </c>
    </row>
    <row r="104" spans="1:13">
      <c r="A104" s="108" t="s">
        <v>116</v>
      </c>
      <c r="B104" s="127" t="s">
        <v>91</v>
      </c>
      <c r="C104" s="77"/>
      <c r="D104" s="149" t="str">
        <f t="shared" si="6"/>
        <v/>
      </c>
      <c r="E104" s="171" t="str">
        <f t="shared" si="7"/>
        <v/>
      </c>
      <c r="F104" s="111"/>
      <c r="G104" s="13"/>
      <c r="H104" s="2"/>
      <c r="I104" s="7"/>
      <c r="J104" s="7"/>
      <c r="K104" s="90">
        <v>0.10707946329412216</v>
      </c>
      <c r="L104" s="11" t="s">
        <v>92</v>
      </c>
      <c r="M104" s="11" t="s">
        <v>93</v>
      </c>
    </row>
    <row r="105" spans="1:13">
      <c r="A105" s="119" t="s">
        <v>47</v>
      </c>
      <c r="B105" s="141"/>
      <c r="C105" s="142"/>
      <c r="D105" s="139"/>
      <c r="E105" s="168"/>
      <c r="F105" s="111"/>
      <c r="G105" s="13"/>
      <c r="H105" s="2"/>
      <c r="I105" s="2"/>
      <c r="J105" s="2"/>
      <c r="K105" s="12"/>
      <c r="L105" s="12"/>
      <c r="M105" s="12"/>
    </row>
    <row r="106" spans="1:13">
      <c r="A106" s="63"/>
      <c r="B106" s="127" t="s">
        <v>91</v>
      </c>
      <c r="C106" s="78"/>
      <c r="D106" s="91"/>
      <c r="E106" s="171" t="str">
        <f>IF(C106&gt;0,C106*D106,"")</f>
        <v/>
      </c>
      <c r="F106" s="111"/>
      <c r="G106" s="13"/>
      <c r="H106" s="2"/>
      <c r="I106" s="2"/>
      <c r="J106" s="2"/>
      <c r="K106" s="12"/>
      <c r="L106" s="12"/>
      <c r="M106" s="12"/>
    </row>
    <row r="107" spans="1:13">
      <c r="A107" s="146"/>
      <c r="B107" s="147"/>
      <c r="C107" s="148"/>
      <c r="D107" s="148"/>
      <c r="E107" s="148"/>
      <c r="F107" s="145"/>
      <c r="G107" s="13"/>
      <c r="H107" s="2"/>
      <c r="I107" s="2"/>
      <c r="J107" s="2"/>
      <c r="K107" s="12"/>
      <c r="L107" s="12"/>
      <c r="M107" s="12"/>
    </row>
    <row r="108" spans="1:13">
      <c r="A108" s="13"/>
      <c r="B108" s="14"/>
      <c r="C108" s="13"/>
      <c r="D108" s="13"/>
      <c r="E108" s="13"/>
      <c r="F108" s="13"/>
      <c r="G108" s="13"/>
      <c r="H108" s="2"/>
      <c r="I108" s="2"/>
      <c r="J108" s="2"/>
      <c r="K108" s="12"/>
      <c r="L108" s="12"/>
      <c r="M108" s="12"/>
    </row>
    <row r="109" spans="1:13">
      <c r="A109" s="13"/>
      <c r="B109" s="14"/>
      <c r="C109" s="13"/>
      <c r="D109" s="13"/>
      <c r="E109" s="13"/>
      <c r="F109" s="13"/>
      <c r="G109" s="13"/>
      <c r="H109" s="2"/>
      <c r="I109" s="2"/>
      <c r="J109" s="2"/>
      <c r="K109" s="12"/>
      <c r="L109" s="12"/>
      <c r="M109" s="12"/>
    </row>
    <row r="110" spans="1:13" ht="21">
      <c r="A110" s="104" t="s">
        <v>8</v>
      </c>
      <c r="B110" s="105"/>
      <c r="C110" s="106"/>
      <c r="D110" s="106"/>
      <c r="E110" s="106"/>
      <c r="F110" s="107"/>
      <c r="G110" s="13"/>
      <c r="H110" s="2"/>
      <c r="I110" s="2"/>
      <c r="J110" s="2"/>
      <c r="K110" s="12"/>
      <c r="L110" s="12"/>
      <c r="M110" s="12"/>
    </row>
    <row r="111" spans="1:13" ht="21">
      <c r="A111" s="151"/>
      <c r="B111" s="109"/>
      <c r="C111" s="110"/>
      <c r="D111" s="110"/>
      <c r="E111" s="110"/>
      <c r="F111" s="111"/>
      <c r="G111" s="13"/>
      <c r="H111" s="2"/>
      <c r="I111" s="2"/>
      <c r="J111" s="2"/>
      <c r="K111" s="12"/>
      <c r="L111" s="12"/>
      <c r="M111" s="12"/>
    </row>
    <row r="112" spans="1:13">
      <c r="A112" s="108"/>
      <c r="B112" s="110"/>
      <c r="C112" s="110"/>
      <c r="D112" s="110"/>
      <c r="E112" s="110"/>
      <c r="F112" s="111"/>
      <c r="G112" s="13"/>
      <c r="H112" s="2"/>
      <c r="I112" s="2"/>
      <c r="J112" s="2"/>
      <c r="K112" s="12"/>
      <c r="L112" s="12"/>
      <c r="M112" s="12"/>
    </row>
    <row r="113" spans="1:13">
      <c r="A113" s="112" t="s">
        <v>117</v>
      </c>
      <c r="B113" s="113"/>
      <c r="C113" s="114"/>
      <c r="D113" s="114"/>
      <c r="E113" s="114"/>
      <c r="F113" s="111"/>
      <c r="G113" s="13"/>
      <c r="H113" s="2"/>
      <c r="I113" s="2"/>
      <c r="J113" s="2"/>
      <c r="K113" s="12"/>
      <c r="L113" s="12"/>
      <c r="M113" s="12"/>
    </row>
    <row r="114" spans="1:13" ht="30">
      <c r="A114" s="119"/>
      <c r="B114" s="117" t="s">
        <v>21</v>
      </c>
      <c r="C114" s="117" t="s">
        <v>25</v>
      </c>
      <c r="D114" s="118" t="s">
        <v>118</v>
      </c>
      <c r="E114" s="118" t="s">
        <v>27</v>
      </c>
      <c r="F114" s="111"/>
      <c r="G114" s="13"/>
      <c r="H114" s="2"/>
      <c r="I114" s="2"/>
      <c r="J114" s="2"/>
      <c r="K114" s="132" t="s">
        <v>30</v>
      </c>
      <c r="L114" s="132" t="s">
        <v>21</v>
      </c>
      <c r="M114" s="132" t="s">
        <v>28</v>
      </c>
    </row>
    <row r="115" spans="1:13">
      <c r="A115" s="108" t="s">
        <v>119</v>
      </c>
      <c r="B115" s="152" t="s">
        <v>38</v>
      </c>
      <c r="C115" s="76"/>
      <c r="D115" s="149" t="str">
        <f>IF(C115&gt;0,K115,"")</f>
        <v/>
      </c>
      <c r="E115" s="171" t="str">
        <f>IF(B116="ja",0,(IF(C115="","",C115*K115)))</f>
        <v/>
      </c>
      <c r="F115" s="111"/>
      <c r="G115" s="13"/>
      <c r="H115" s="2"/>
      <c r="I115" s="2"/>
      <c r="J115" s="2"/>
      <c r="K115" s="90">
        <v>0.28920000000000001</v>
      </c>
      <c r="L115" s="11" t="s">
        <v>82</v>
      </c>
      <c r="M115" s="11" t="s">
        <v>83</v>
      </c>
    </row>
    <row r="116" spans="1:13" ht="30" customHeight="1">
      <c r="A116" s="155" t="s">
        <v>84</v>
      </c>
      <c r="B116" s="66" t="s">
        <v>85</v>
      </c>
      <c r="C116" s="114"/>
      <c r="D116" s="139"/>
      <c r="E116" s="168"/>
      <c r="F116" s="111"/>
      <c r="G116" s="13"/>
      <c r="H116" s="6" t="s">
        <v>120</v>
      </c>
      <c r="I116" s="7" t="s">
        <v>121</v>
      </c>
      <c r="J116" s="2"/>
      <c r="K116" s="12"/>
      <c r="L116" s="12"/>
      <c r="M116" s="12"/>
    </row>
    <row r="117" spans="1:13">
      <c r="A117" s="157" t="s">
        <v>86</v>
      </c>
      <c r="B117" s="158" t="s">
        <v>82</v>
      </c>
      <c r="C117" s="67"/>
      <c r="D117" s="139"/>
      <c r="E117" s="171" t="str">
        <f>IF(C117="","",C115*C117)</f>
        <v/>
      </c>
      <c r="F117" s="111"/>
      <c r="G117" s="13"/>
      <c r="H117" s="2"/>
      <c r="I117" s="263" t="s">
        <v>122</v>
      </c>
      <c r="J117" s="2"/>
      <c r="K117" s="12"/>
      <c r="L117" s="12"/>
      <c r="M117" s="12"/>
    </row>
    <row r="118" spans="1:13">
      <c r="A118" s="161"/>
      <c r="B118" s="130"/>
      <c r="C118" s="162"/>
      <c r="D118" s="139"/>
      <c r="E118" s="168"/>
      <c r="F118" s="111"/>
      <c r="G118" s="13"/>
      <c r="H118" s="2"/>
      <c r="I118" s="263"/>
      <c r="J118" s="2"/>
      <c r="K118" s="12"/>
      <c r="L118" s="12"/>
      <c r="M118" s="12"/>
    </row>
    <row r="119" spans="1:13">
      <c r="A119" s="154" t="s">
        <v>123</v>
      </c>
      <c r="B119" s="152" t="s">
        <v>38</v>
      </c>
      <c r="C119" s="76"/>
      <c r="D119" s="149" t="str">
        <f>IF(C119&gt;0,K119,"")</f>
        <v/>
      </c>
      <c r="E119" s="171" t="str">
        <f>IF(B120="ja",0,(IF(C119="","",C119*K119)))</f>
        <v/>
      </c>
      <c r="F119" s="111"/>
      <c r="G119" s="13"/>
      <c r="H119" s="2"/>
      <c r="I119" s="263"/>
      <c r="J119" s="7"/>
      <c r="K119" s="90">
        <v>0.28920000000000001</v>
      </c>
      <c r="L119" s="11" t="s">
        <v>82</v>
      </c>
      <c r="M119" s="11" t="s">
        <v>83</v>
      </c>
    </row>
    <row r="120" spans="1:13">
      <c r="A120" s="155" t="s">
        <v>124</v>
      </c>
      <c r="B120" s="66" t="s">
        <v>85</v>
      </c>
      <c r="C120" s="113"/>
      <c r="D120" s="113"/>
      <c r="E120" s="113"/>
      <c r="F120" s="111"/>
      <c r="G120" s="13"/>
      <c r="H120" s="2"/>
      <c r="I120" s="7"/>
      <c r="J120" s="7"/>
      <c r="K120" s="12"/>
      <c r="L120" s="12"/>
      <c r="M120" s="12"/>
    </row>
    <row r="121" spans="1:13">
      <c r="A121" s="156"/>
      <c r="B121" s="152"/>
      <c r="C121" s="110"/>
      <c r="D121" s="110"/>
      <c r="E121" s="110"/>
      <c r="F121" s="111"/>
      <c r="G121" s="13"/>
      <c r="H121" s="2"/>
      <c r="I121" s="263"/>
      <c r="J121" s="2"/>
      <c r="K121" s="12"/>
      <c r="L121" s="12"/>
      <c r="M121" s="12"/>
    </row>
    <row r="122" spans="1:13">
      <c r="A122" s="159" t="s">
        <v>125</v>
      </c>
      <c r="B122" s="130"/>
      <c r="C122" s="160"/>
      <c r="D122" s="160"/>
      <c r="E122" s="160"/>
      <c r="F122" s="111"/>
      <c r="G122" s="13"/>
      <c r="H122" s="2"/>
      <c r="I122" s="263"/>
      <c r="J122" s="2"/>
      <c r="K122" s="12"/>
      <c r="L122" s="12"/>
      <c r="M122" s="12"/>
    </row>
    <row r="123" spans="1:13" ht="30">
      <c r="A123" s="114"/>
      <c r="B123" s="117" t="s">
        <v>21</v>
      </c>
      <c r="C123" s="117" t="s">
        <v>25</v>
      </c>
      <c r="D123" s="118" t="s">
        <v>118</v>
      </c>
      <c r="E123" s="118" t="s">
        <v>27</v>
      </c>
      <c r="F123" s="111"/>
      <c r="G123" s="13"/>
      <c r="H123" s="2"/>
      <c r="I123" s="2"/>
      <c r="J123" s="2"/>
      <c r="K123" s="132" t="s">
        <v>30</v>
      </c>
      <c r="L123" s="132" t="s">
        <v>21</v>
      </c>
      <c r="M123" s="132" t="s">
        <v>28</v>
      </c>
    </row>
    <row r="124" spans="1:13">
      <c r="A124" s="68" t="s">
        <v>126</v>
      </c>
      <c r="B124" s="152" t="s">
        <v>38</v>
      </c>
      <c r="C124" s="81"/>
      <c r="D124" s="149" t="str">
        <f>IF(C124&gt;0,K124,"")</f>
        <v/>
      </c>
      <c r="E124" s="171" t="str">
        <f t="shared" ref="E124" si="8">IF(C124&gt;0,C124*K124,"")</f>
        <v/>
      </c>
      <c r="F124" s="111"/>
      <c r="G124" s="13"/>
      <c r="H124" s="2" t="s">
        <v>127</v>
      </c>
      <c r="I124" s="269" t="s">
        <v>128</v>
      </c>
      <c r="J124" s="2"/>
      <c r="K124" s="90">
        <f>VLOOKUP(A124,Fernheizwerke[],2)</f>
        <v>0</v>
      </c>
      <c r="L124" s="11" t="s">
        <v>82</v>
      </c>
      <c r="M124" s="11">
        <f>VLOOKUP(A124,Fernheizwerke[],3)</f>
        <v>0</v>
      </c>
    </row>
    <row r="125" spans="1:13">
      <c r="A125" s="108" t="s">
        <v>129</v>
      </c>
      <c r="B125" s="152" t="s">
        <v>38</v>
      </c>
      <c r="C125" s="81"/>
      <c r="D125" s="67"/>
      <c r="E125" s="171" t="str">
        <f>IF(C125&gt;0,C125*D125,"")</f>
        <v/>
      </c>
      <c r="F125" s="111"/>
      <c r="G125" s="13"/>
      <c r="H125" s="2"/>
      <c r="I125" s="269"/>
      <c r="J125" s="2"/>
      <c r="K125" s="12"/>
      <c r="L125" s="12"/>
      <c r="M125" s="12"/>
    </row>
    <row r="126" spans="1:13">
      <c r="A126" s="108" t="s">
        <v>130</v>
      </c>
      <c r="B126" s="152" t="s">
        <v>38</v>
      </c>
      <c r="C126" s="76"/>
      <c r="D126" s="62"/>
      <c r="E126" s="171" t="str">
        <f>IF(C126&gt;0,C126*D126,"")</f>
        <v/>
      </c>
      <c r="F126" s="111"/>
      <c r="G126" s="13"/>
      <c r="H126" s="2"/>
      <c r="I126" s="269"/>
      <c r="J126" s="2"/>
      <c r="K126" s="12"/>
      <c r="L126" s="12"/>
      <c r="M126" s="12"/>
    </row>
    <row r="127" spans="1:13">
      <c r="A127" s="153"/>
      <c r="B127" s="109"/>
      <c r="C127" s="110"/>
      <c r="D127" s="110"/>
      <c r="E127" s="110"/>
      <c r="F127" s="111"/>
      <c r="G127" s="13"/>
      <c r="H127" s="2"/>
      <c r="I127" s="2"/>
      <c r="J127" s="2"/>
      <c r="K127" s="12"/>
      <c r="L127" s="12"/>
      <c r="M127" s="12"/>
    </row>
    <row r="128" spans="1:13">
      <c r="A128" s="146"/>
      <c r="B128" s="147"/>
      <c r="C128" s="148"/>
      <c r="D128" s="148"/>
      <c r="E128" s="148"/>
      <c r="F128" s="145"/>
      <c r="G128" s="13"/>
      <c r="H128" s="2"/>
      <c r="I128" s="2"/>
      <c r="J128" s="2"/>
      <c r="K128" s="12"/>
      <c r="L128" s="12"/>
      <c r="M128" s="12"/>
    </row>
    <row r="129" spans="1:13">
      <c r="A129" s="13"/>
      <c r="B129" s="14"/>
      <c r="C129" s="13"/>
      <c r="D129" s="13"/>
      <c r="E129" s="13"/>
      <c r="F129" s="13"/>
      <c r="G129" s="13"/>
      <c r="H129" s="2"/>
      <c r="I129" s="2"/>
      <c r="J129" s="2"/>
      <c r="K129" s="12"/>
      <c r="L129" s="12"/>
      <c r="M129" s="12"/>
    </row>
    <row r="130" spans="1:13">
      <c r="A130" s="13"/>
      <c r="B130" s="14"/>
      <c r="C130" s="13"/>
      <c r="D130" s="13"/>
      <c r="E130" s="13"/>
      <c r="F130" s="13"/>
      <c r="G130" s="13"/>
      <c r="H130" s="2"/>
      <c r="I130" s="2"/>
      <c r="J130" s="2"/>
      <c r="K130" s="12"/>
      <c r="L130" s="12"/>
      <c r="M130" s="12"/>
    </row>
    <row r="131" spans="1:13" ht="21.6" customHeight="1">
      <c r="A131" s="97" t="s">
        <v>131</v>
      </c>
      <c r="B131" s="100"/>
      <c r="C131" s="98"/>
      <c r="D131" s="98"/>
      <c r="E131" s="98"/>
      <c r="F131" s="99"/>
      <c r="G131" s="13"/>
      <c r="H131" s="6"/>
      <c r="I131" s="267"/>
      <c r="J131" s="8"/>
      <c r="K131" s="12"/>
      <c r="L131" s="12"/>
      <c r="M131" s="12"/>
    </row>
    <row r="132" spans="1:13" ht="21">
      <c r="A132" s="172"/>
      <c r="B132" s="102"/>
      <c r="C132" s="103"/>
      <c r="D132" s="103"/>
      <c r="E132" s="103"/>
      <c r="F132" s="122"/>
      <c r="G132" s="13"/>
      <c r="H132" s="2"/>
      <c r="I132" s="267"/>
      <c r="J132" s="8"/>
      <c r="K132" s="12"/>
      <c r="L132" s="12"/>
      <c r="M132" s="12"/>
    </row>
    <row r="133" spans="1:13">
      <c r="A133" s="119"/>
      <c r="B133" s="114"/>
      <c r="C133" s="114"/>
      <c r="D133" s="114"/>
      <c r="E133" s="114"/>
      <c r="F133" s="122"/>
      <c r="G133" s="13"/>
      <c r="H133" s="2"/>
      <c r="I133" s="267"/>
      <c r="J133" s="8"/>
      <c r="K133" s="12"/>
      <c r="L133" s="12"/>
      <c r="M133" s="12"/>
    </row>
    <row r="134" spans="1:13">
      <c r="A134" s="112"/>
      <c r="B134" s="113"/>
      <c r="C134" s="114"/>
      <c r="D134" s="114"/>
      <c r="E134" s="114"/>
      <c r="F134" s="122"/>
      <c r="G134" s="13"/>
      <c r="H134" s="2"/>
      <c r="I134" s="2"/>
      <c r="J134" s="2"/>
      <c r="K134" s="12"/>
      <c r="L134" s="12"/>
      <c r="M134" s="12"/>
    </row>
    <row r="135" spans="1:13" ht="15.75" thickBot="1">
      <c r="A135" s="119"/>
      <c r="B135" s="113"/>
      <c r="C135" s="117" t="s">
        <v>25</v>
      </c>
      <c r="D135" s="117" t="s">
        <v>21</v>
      </c>
      <c r="E135" s="114"/>
      <c r="F135" s="122"/>
      <c r="G135" s="13"/>
      <c r="H135" s="2"/>
      <c r="I135" s="2"/>
      <c r="J135" s="2"/>
      <c r="K135" s="12"/>
      <c r="L135" s="12"/>
      <c r="M135" s="12"/>
    </row>
    <row r="136" spans="1:13" ht="15.75" thickBot="1">
      <c r="A136" s="185" t="s">
        <v>20</v>
      </c>
      <c r="B136" s="186"/>
      <c r="C136" s="187">
        <f>SUM(C137:C139)/1000</f>
        <v>0</v>
      </c>
      <c r="D136" s="188" t="s">
        <v>132</v>
      </c>
      <c r="E136" s="114"/>
      <c r="F136" s="122"/>
      <c r="G136" s="13"/>
      <c r="H136" s="2"/>
      <c r="I136" s="2"/>
      <c r="J136" s="2"/>
      <c r="K136" s="12"/>
      <c r="L136" s="12"/>
      <c r="M136" s="12"/>
    </row>
    <row r="137" spans="1:13">
      <c r="A137" s="119" t="s">
        <v>133</v>
      </c>
      <c r="B137" s="113"/>
      <c r="C137" s="242">
        <f>SUM(E19:E33)</f>
        <v>0</v>
      </c>
      <c r="D137" s="189" t="s">
        <v>134</v>
      </c>
      <c r="E137" s="114"/>
      <c r="F137" s="122"/>
      <c r="G137" s="13"/>
      <c r="H137" s="2"/>
      <c r="I137" s="2"/>
      <c r="J137" s="2"/>
      <c r="K137" s="12"/>
      <c r="L137" s="12"/>
      <c r="M137" s="12"/>
    </row>
    <row r="138" spans="1:13">
      <c r="A138" s="119" t="s">
        <v>58</v>
      </c>
      <c r="B138" s="113"/>
      <c r="C138" s="243">
        <f>SUM(E47:E62)+SUM(E66:E106)</f>
        <v>0</v>
      </c>
      <c r="D138" s="190" t="s">
        <v>134</v>
      </c>
      <c r="E138" s="114"/>
      <c r="F138" s="122"/>
      <c r="G138" s="13"/>
      <c r="H138" s="2"/>
      <c r="I138" s="2"/>
      <c r="J138" s="2"/>
      <c r="K138" s="12"/>
      <c r="L138" s="12"/>
      <c r="M138" s="12"/>
    </row>
    <row r="139" spans="1:13">
      <c r="A139" s="119" t="s">
        <v>135</v>
      </c>
      <c r="B139" s="113"/>
      <c r="C139" s="244">
        <f>SUM(E38:E42)</f>
        <v>0</v>
      </c>
      <c r="D139" s="190" t="s">
        <v>134</v>
      </c>
      <c r="E139" s="114"/>
      <c r="F139" s="122"/>
      <c r="G139" s="13"/>
      <c r="H139" s="2"/>
      <c r="I139" s="2"/>
      <c r="J139" s="2"/>
      <c r="K139" s="12"/>
      <c r="L139" s="12"/>
      <c r="M139" s="12"/>
    </row>
    <row r="140" spans="1:13" ht="15.75" thickBot="1">
      <c r="A140" s="112"/>
      <c r="B140" s="113"/>
      <c r="C140" s="114"/>
      <c r="D140" s="191"/>
      <c r="E140" s="114"/>
      <c r="F140" s="122"/>
      <c r="G140" s="13"/>
      <c r="H140" s="2"/>
      <c r="I140" s="2"/>
      <c r="J140" s="2"/>
      <c r="K140" s="12"/>
      <c r="L140" s="12"/>
      <c r="M140" s="12"/>
    </row>
    <row r="141" spans="1:13">
      <c r="A141" s="177" t="s">
        <v>136</v>
      </c>
      <c r="B141" s="178"/>
      <c r="C141" s="179">
        <f>(C143+C145+C146+C147)/1000</f>
        <v>0</v>
      </c>
      <c r="D141" s="180" t="s">
        <v>132</v>
      </c>
      <c r="E141" s="114"/>
      <c r="F141" s="122"/>
      <c r="G141" s="13"/>
      <c r="H141" s="2"/>
      <c r="I141" s="2"/>
      <c r="J141" s="2"/>
      <c r="K141" s="12"/>
      <c r="L141" s="12"/>
      <c r="M141" s="12"/>
    </row>
    <row r="142" spans="1:13" ht="15.75" thickBot="1">
      <c r="A142" s="181" t="s">
        <v>137</v>
      </c>
      <c r="B142" s="182"/>
      <c r="C142" s="183">
        <f>(C144+C146+C147)/1000</f>
        <v>0</v>
      </c>
      <c r="D142" s="184" t="s">
        <v>132</v>
      </c>
      <c r="E142" s="114"/>
      <c r="F142" s="122"/>
      <c r="G142" s="13"/>
      <c r="H142" s="2" t="s">
        <v>8</v>
      </c>
      <c r="I142" s="267" t="s">
        <v>138</v>
      </c>
      <c r="J142" s="2"/>
      <c r="K142" s="12"/>
      <c r="L142" s="12"/>
      <c r="M142" s="12"/>
    </row>
    <row r="143" spans="1:13">
      <c r="A143" s="114" t="s">
        <v>139</v>
      </c>
      <c r="B143" s="113"/>
      <c r="C143" s="245">
        <f>SUM(E115)</f>
        <v>0</v>
      </c>
      <c r="D143" s="189" t="s">
        <v>134</v>
      </c>
      <c r="E143" s="114"/>
      <c r="F143" s="122"/>
      <c r="G143" s="13"/>
      <c r="H143" s="2"/>
      <c r="I143" s="267"/>
      <c r="J143" s="2"/>
      <c r="K143" s="12"/>
      <c r="L143" s="12"/>
      <c r="M143" s="12"/>
    </row>
    <row r="144" spans="1:13">
      <c r="A144" s="114" t="s">
        <v>140</v>
      </c>
      <c r="B144" s="113"/>
      <c r="C144" s="244">
        <f>IF(C117&gt;0,SUM(E117),SUM(E115))</f>
        <v>0</v>
      </c>
      <c r="D144" s="190" t="s">
        <v>134</v>
      </c>
      <c r="E144" s="114"/>
      <c r="F144" s="122"/>
      <c r="G144" s="13"/>
      <c r="H144" s="2"/>
      <c r="I144" s="2"/>
      <c r="J144" s="2"/>
      <c r="K144" s="12"/>
      <c r="L144" s="12"/>
      <c r="M144" s="12"/>
    </row>
    <row r="145" spans="1:13">
      <c r="A145" s="114" t="s">
        <v>141</v>
      </c>
      <c r="B145" s="113"/>
      <c r="C145" s="244">
        <f>SUM(E119)</f>
        <v>0</v>
      </c>
      <c r="D145" s="190" t="s">
        <v>134</v>
      </c>
      <c r="E145" s="114"/>
      <c r="F145" s="122"/>
      <c r="G145" s="13"/>
      <c r="H145" s="2"/>
      <c r="I145" s="2"/>
      <c r="J145" s="2"/>
      <c r="K145" s="12"/>
      <c r="L145" s="12"/>
      <c r="M145" s="12"/>
    </row>
    <row r="146" spans="1:13">
      <c r="A146" s="114" t="s">
        <v>127</v>
      </c>
      <c r="B146" s="113"/>
      <c r="C146" s="244">
        <f>SUM(E124)+SUM(E125)</f>
        <v>0</v>
      </c>
      <c r="D146" s="190" t="s">
        <v>134</v>
      </c>
      <c r="E146" s="114"/>
      <c r="F146" s="122"/>
      <c r="G146" s="13"/>
      <c r="H146" s="2"/>
      <c r="I146" s="2"/>
      <c r="J146" s="2"/>
      <c r="K146" s="12"/>
      <c r="L146" s="12"/>
      <c r="M146" s="12"/>
    </row>
    <row r="147" spans="1:13">
      <c r="A147" s="114" t="s">
        <v>130</v>
      </c>
      <c r="B147" s="113"/>
      <c r="C147" s="244">
        <f>SUM(E126)</f>
        <v>0</v>
      </c>
      <c r="D147" s="190" t="s">
        <v>134</v>
      </c>
      <c r="E147" s="114"/>
      <c r="F147" s="122"/>
      <c r="G147" s="13"/>
      <c r="H147" s="2"/>
      <c r="I147" s="2"/>
      <c r="J147" s="2"/>
      <c r="K147" s="12"/>
      <c r="L147" s="12"/>
      <c r="M147" s="12"/>
    </row>
    <row r="148" spans="1:13">
      <c r="A148" s="119"/>
      <c r="B148" s="113"/>
      <c r="C148" s="114"/>
      <c r="D148" s="114"/>
      <c r="E148" s="114"/>
      <c r="F148" s="122"/>
      <c r="G148" s="13"/>
      <c r="H148" s="2"/>
      <c r="I148" s="2"/>
      <c r="J148" s="2"/>
      <c r="K148" s="12"/>
      <c r="L148" s="12"/>
      <c r="M148" s="12"/>
    </row>
    <row r="149" spans="1:13">
      <c r="A149" s="174"/>
      <c r="B149" s="175"/>
      <c r="C149" s="176"/>
      <c r="D149" s="176"/>
      <c r="E149" s="176"/>
      <c r="F149" s="173"/>
      <c r="G149" s="13"/>
      <c r="H149" s="2"/>
      <c r="I149" s="2"/>
      <c r="J149" s="2"/>
      <c r="K149" s="12"/>
      <c r="L149" s="12"/>
      <c r="M149" s="12"/>
    </row>
    <row r="150" spans="1:13">
      <c r="A150" s="13"/>
      <c r="B150" s="14"/>
      <c r="C150" s="13"/>
      <c r="D150" s="13"/>
      <c r="E150" s="13"/>
      <c r="F150" s="13"/>
      <c r="G150" s="13"/>
      <c r="H150" s="13"/>
      <c r="I150" s="13"/>
      <c r="J150" s="13"/>
      <c r="K150" s="13"/>
      <c r="L150" s="13"/>
      <c r="M150" s="13"/>
    </row>
  </sheetData>
  <sheetProtection algorithmName="SHA-512" hashValue="aFTqNXDTDQ1fziCrcZyXtWJosEZ2R6rpsr4XUvq5qNvo4crcnqRQ64a99HxkeNu22Qui4PIySPFSfsxc078zvg==" saltValue="0BrJjthJoysOdnp3KKYn1Q==" spinCount="100000" sheet="1" objects="1" scenarios="1"/>
  <mergeCells count="23">
    <mergeCell ref="I142:I143"/>
    <mergeCell ref="I131:I133"/>
    <mergeCell ref="I18:I23"/>
    <mergeCell ref="H47:H48"/>
    <mergeCell ref="I44:I45"/>
    <mergeCell ref="I37:I43"/>
    <mergeCell ref="I97:I99"/>
    <mergeCell ref="I121:I122"/>
    <mergeCell ref="I117:I119"/>
    <mergeCell ref="I124:I126"/>
    <mergeCell ref="B3:D3"/>
    <mergeCell ref="B5:D5"/>
    <mergeCell ref="A64:E64"/>
    <mergeCell ref="I14:I16"/>
    <mergeCell ref="I47:I53"/>
    <mergeCell ref="I56:I58"/>
    <mergeCell ref="B7:D7"/>
    <mergeCell ref="B8:D8"/>
    <mergeCell ref="B9:D9"/>
    <mergeCell ref="B10:D10"/>
    <mergeCell ref="B4:D4"/>
    <mergeCell ref="B6:D6"/>
    <mergeCell ref="H56:H58"/>
  </mergeCells>
  <phoneticPr fontId="2" type="noConversion"/>
  <pageMargins left="0.7" right="0.7" top="0.75" bottom="0.75" header="0.3" footer="0.3"/>
  <pageSetup paperSize="9" orientation="portrait" verticalDpi="0" r:id="rId1"/>
  <ignoredErrors>
    <ignoredError sqref="E41" formula="1"/>
  </ignoredErrors>
  <extLst>
    <ext xmlns:x14="http://schemas.microsoft.com/office/spreadsheetml/2009/9/main" uri="{CCE6A557-97BC-4b89-ADB6-D9C93CAAB3DF}">
      <x14:dataValidations xmlns:xm="http://schemas.microsoft.com/office/excel/2006/main" count="16">
        <x14:dataValidation type="list" allowBlank="1" showInputMessage="1" showErrorMessage="1" xr:uid="{79967A57-5F5F-43ED-BF8B-AB4B8977EADE}">
          <x14:formula1>
            <xm:f>Emissionsfaktoren!$A$4:$A$5</xm:f>
          </x14:formula1>
          <xm:sqref>B19</xm:sqref>
        </x14:dataValidation>
        <x14:dataValidation type="list" allowBlank="1" showInputMessage="1" showErrorMessage="1" xr:uid="{F40DC392-BD2A-48F9-9BB4-E88D52E5ECAC}">
          <x14:formula1>
            <xm:f>Emissionsfaktoren!$A$8:$A$10</xm:f>
          </x14:formula1>
          <xm:sqref>B20</xm:sqref>
        </x14:dataValidation>
        <x14:dataValidation type="list" allowBlank="1" showInputMessage="1" showErrorMessage="1" xr:uid="{48E65B59-161B-4E49-9C88-16BBEEC249AC}">
          <x14:formula1>
            <xm:f>Emissionsfaktoren!$A$18:$A$20</xm:f>
          </x14:formula1>
          <xm:sqref>B22</xm:sqref>
        </x14:dataValidation>
        <x14:dataValidation type="list" allowBlank="1" showInputMessage="1" showErrorMessage="1" xr:uid="{D0356774-2944-4304-8D88-E9C6B39AE033}">
          <x14:formula1>
            <xm:f>Emissionsfaktoren!$A$23:$A$24</xm:f>
          </x14:formula1>
          <xm:sqref>B23</xm:sqref>
        </x14:dataValidation>
        <x14:dataValidation type="list" allowBlank="1" showInputMessage="1" showErrorMessage="1" xr:uid="{94520A24-B7E1-4510-BC37-016120D56712}">
          <x14:formula1>
            <xm:f>Emissionsfaktoren!$A$31:$A$34</xm:f>
          </x14:formula1>
          <xm:sqref>B25</xm:sqref>
        </x14:dataValidation>
        <x14:dataValidation type="list" allowBlank="1" showInputMessage="1" showErrorMessage="1" xr:uid="{32AE8D90-9FCF-4EE5-B48A-7A04D53EBF81}">
          <x14:formula1>
            <xm:f>Emissionsfaktoren!$A$37:$A$38</xm:f>
          </x14:formula1>
          <xm:sqref>B26</xm:sqref>
        </x14:dataValidation>
        <x14:dataValidation type="list" allowBlank="1" showInputMessage="1" showErrorMessage="1" xr:uid="{BB015C75-5FF7-4B76-9D38-52368B526E7E}">
          <x14:formula1>
            <xm:f>Emissionsfaktoren!$A$41:$A$43</xm:f>
          </x14:formula1>
          <xm:sqref>B27</xm:sqref>
        </x14:dataValidation>
        <x14:dataValidation type="list" allowBlank="1" showInputMessage="1" showErrorMessage="1" xr:uid="{78A8B7C8-96A5-4ACB-A0AB-9910F60E4E30}">
          <x14:formula1>
            <xm:f>Emissionsfaktoren!$A$46:$A$47</xm:f>
          </x14:formula1>
          <xm:sqref>B28</xm:sqref>
        </x14:dataValidation>
        <x14:dataValidation type="list" allowBlank="1" showInputMessage="1" showErrorMessage="1" xr:uid="{E07D63E2-319A-4B9D-90D3-24BE70D77EB7}">
          <x14:formula1>
            <xm:f>'EF Kältemittel IT'!$A$2:$A$23</xm:f>
          </x14:formula1>
          <xm:sqref>A40</xm:sqref>
        </x14:dataValidation>
        <x14:dataValidation type="list" showInputMessage="1" showErrorMessage="1" xr:uid="{0BFC7F39-6C6F-4431-9C05-CC0E1D81A362}">
          <x14:formula1>
            <xm:f>'EF Kältemittel IT'!$A$2:$A$23</xm:f>
          </x14:formula1>
          <xm:sqref>A38</xm:sqref>
        </x14:dataValidation>
        <x14:dataValidation type="list" allowBlank="1" showInputMessage="1" showErrorMessage="1" xr:uid="{05022D96-57B4-47A3-8A7E-8807BF94DE33}">
          <x14:formula1>
            <xm:f>Emissionsfaktoren!$A$13:$A$14</xm:f>
          </x14:formula1>
          <xm:sqref>B21</xm:sqref>
        </x14:dataValidation>
        <x14:dataValidation type="list" allowBlank="1" showInputMessage="1" showErrorMessage="1" xr:uid="{62266E2C-EAF1-4B13-81D9-7D378FDC3E4E}">
          <x14:formula1>
            <xm:f>andere!$A$3:$A$4</xm:f>
          </x14:formula1>
          <xm:sqref>B57 B116 B120</xm:sqref>
        </x14:dataValidation>
        <x14:dataValidation type="list" allowBlank="1" showInputMessage="1" showErrorMessage="1" xr:uid="{EF066532-91D8-4AB3-AB99-6E53913928A7}">
          <x14:formula1>
            <xm:f>Emissionsfaktoren!$A$54:$A$55</xm:f>
          </x14:formula1>
          <xm:sqref>B29</xm:sqref>
        </x14:dataValidation>
        <x14:dataValidation type="list" allowBlank="1" showInputMessage="1" showErrorMessage="1" xr:uid="{4897A896-1C2D-41C9-89B4-CA289CB7054E}">
          <x14:formula1>
            <xm:f>'Fernwärme in Südtirol'!$A$2:$A$9</xm:f>
          </x14:formula1>
          <xm:sqref>A124</xm:sqref>
        </x14:dataValidation>
        <x14:dataValidation type="list" allowBlank="1" showInputMessage="1" showErrorMessage="1" xr:uid="{ADCDFD0F-283C-48D1-847D-8D6C18F6D0C9}">
          <x14:formula1>
            <xm:f>Emissionsfaktoren!$A$27:$A$28</xm:f>
          </x14:formula1>
          <xm:sqref>B24</xm:sqref>
        </x14:dataValidation>
        <x14:dataValidation type="list" allowBlank="1" showInputMessage="1" showErrorMessage="1" xr:uid="{4D2C53C5-E2BE-445D-A70A-E543F3028518}">
          <x14:formula1>
            <xm:f>'EF Kältemittel IT'!$A$2:$A$22</xm:f>
          </x14:formula1>
          <xm:sqref>A39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9E18D-AB68-41F2-9D28-B1314E1A570C}">
  <dimension ref="A1:S57"/>
  <sheetViews>
    <sheetView showGridLines="0" zoomScale="98" zoomScaleNormal="98" workbookViewId="0">
      <selection activeCell="L54" sqref="L54"/>
    </sheetView>
  </sheetViews>
  <sheetFormatPr defaultColWidth="9.140625" defaultRowHeight="15"/>
  <cols>
    <col min="1" max="1" width="44.28515625" customWidth="1"/>
    <col min="2" max="2" width="21.85546875" style="9" customWidth="1"/>
    <col min="16" max="16" width="24.7109375" style="217" bestFit="1" customWidth="1"/>
    <col min="17" max="17" width="12.140625" style="217" bestFit="1" customWidth="1"/>
    <col min="18" max="18" width="18.7109375" style="217" customWidth="1"/>
    <col min="19" max="19" width="12.140625" style="217" bestFit="1" customWidth="1"/>
  </cols>
  <sheetData>
    <row r="1" spans="1:19" ht="26.1" customHeight="1">
      <c r="A1" s="232" t="s">
        <v>142</v>
      </c>
      <c r="B1" s="101"/>
      <c r="C1" s="101"/>
      <c r="D1" s="101"/>
      <c r="E1" s="101"/>
      <c r="F1" s="101"/>
      <c r="G1" s="101"/>
      <c r="H1" s="101"/>
      <c r="I1" s="101"/>
      <c r="J1" s="101"/>
      <c r="K1" s="101"/>
      <c r="L1" s="101"/>
      <c r="M1" s="101"/>
      <c r="N1" s="101"/>
      <c r="O1" s="101"/>
    </row>
    <row r="2" spans="1:19">
      <c r="A2" s="2"/>
      <c r="B2" s="2"/>
      <c r="C2" s="2"/>
      <c r="D2" s="2"/>
      <c r="E2" s="2"/>
      <c r="F2" s="2"/>
      <c r="G2" s="2"/>
      <c r="H2" s="2"/>
      <c r="I2" s="2"/>
      <c r="J2" s="2"/>
      <c r="K2" s="2"/>
      <c r="L2" s="2"/>
      <c r="M2" s="2"/>
      <c r="N2" s="2"/>
      <c r="O2" s="2"/>
      <c r="P2" s="218" t="s">
        <v>143</v>
      </c>
    </row>
    <row r="3" spans="1:19" ht="15.75" thickBot="1">
      <c r="A3" s="2"/>
      <c r="B3" s="59">
        <v>2024</v>
      </c>
      <c r="C3" s="2"/>
      <c r="D3" s="2"/>
      <c r="E3" s="2"/>
      <c r="F3" s="2"/>
      <c r="G3" s="2"/>
      <c r="H3" s="2"/>
      <c r="I3" s="2"/>
      <c r="J3" s="2"/>
      <c r="K3" s="2"/>
      <c r="L3" s="2"/>
      <c r="M3" s="2"/>
      <c r="N3" s="2"/>
      <c r="O3" s="2"/>
      <c r="Q3" s="217" t="s">
        <v>20</v>
      </c>
      <c r="R3" s="217" t="s">
        <v>8</v>
      </c>
    </row>
    <row r="4" spans="1:19" ht="51.6" customHeight="1">
      <c r="A4" s="192" t="s">
        <v>144</v>
      </c>
      <c r="B4" s="194" t="s">
        <v>145</v>
      </c>
      <c r="C4" s="2"/>
      <c r="D4" s="73"/>
      <c r="E4" s="2"/>
      <c r="F4" s="2"/>
      <c r="G4" s="2"/>
      <c r="H4" s="2"/>
      <c r="I4" s="2"/>
      <c r="J4" s="2"/>
      <c r="K4" s="2"/>
      <c r="L4" s="2"/>
      <c r="M4" s="2"/>
      <c r="N4" s="2"/>
      <c r="O4" s="2"/>
      <c r="P4" s="217" t="s">
        <v>146</v>
      </c>
      <c r="Q4" s="219">
        <f>$B$8</f>
        <v>0</v>
      </c>
      <c r="R4" s="219">
        <f>$B$17</f>
        <v>0</v>
      </c>
      <c r="S4" s="219"/>
    </row>
    <row r="5" spans="1:19">
      <c r="A5" s="37" t="s">
        <v>147</v>
      </c>
      <c r="B5" s="94">
        <f>'Dateneingabe 2024'!C137/1000</f>
        <v>0</v>
      </c>
      <c r="C5" s="2"/>
      <c r="D5" s="2"/>
      <c r="E5" s="2"/>
      <c r="F5" s="2"/>
      <c r="G5" s="2"/>
      <c r="H5" s="2"/>
      <c r="I5" s="2"/>
      <c r="J5" s="2"/>
      <c r="K5" s="2"/>
      <c r="L5" s="2"/>
      <c r="M5" s="2"/>
      <c r="N5" s="2"/>
      <c r="O5" s="2"/>
      <c r="P5" s="217" t="s">
        <v>148</v>
      </c>
      <c r="Q5" s="219">
        <f>$B$8</f>
        <v>0</v>
      </c>
      <c r="R5" s="219">
        <f>$B$18</f>
        <v>0</v>
      </c>
      <c r="S5" s="219"/>
    </row>
    <row r="6" spans="1:19">
      <c r="A6" s="37" t="s">
        <v>58</v>
      </c>
      <c r="B6" s="94">
        <f>'Dateneingabe 2024'!C138/1000</f>
        <v>0</v>
      </c>
      <c r="C6" s="2"/>
      <c r="D6" s="2"/>
      <c r="E6" s="2"/>
      <c r="F6" s="2"/>
      <c r="G6" s="2"/>
      <c r="H6" s="2"/>
      <c r="I6" s="2"/>
      <c r="J6" s="2"/>
      <c r="K6" s="2"/>
      <c r="L6" s="2"/>
      <c r="M6" s="2"/>
      <c r="N6" s="2"/>
      <c r="O6" s="2"/>
      <c r="Q6" s="219"/>
      <c r="R6" s="219"/>
      <c r="S6" s="219"/>
    </row>
    <row r="7" spans="1:19">
      <c r="A7" s="37" t="s">
        <v>135</v>
      </c>
      <c r="B7" s="94">
        <f>'Dateneingabe 2024'!C139/1000</f>
        <v>0</v>
      </c>
      <c r="C7" s="2"/>
      <c r="D7" s="2"/>
      <c r="E7" s="2"/>
      <c r="F7" s="2"/>
      <c r="G7" s="2"/>
      <c r="H7" s="2"/>
      <c r="I7" s="2"/>
      <c r="J7" s="2"/>
      <c r="K7" s="2"/>
      <c r="L7" s="2"/>
      <c r="M7" s="2"/>
      <c r="N7" s="2"/>
      <c r="O7" s="2"/>
      <c r="Q7" s="219"/>
      <c r="R7" s="219"/>
      <c r="S7" s="219"/>
    </row>
    <row r="8" spans="1:19" ht="15.75" thickBot="1">
      <c r="A8" s="41" t="s">
        <v>149</v>
      </c>
      <c r="B8" s="95">
        <f>B5+B6+B7</f>
        <v>0</v>
      </c>
      <c r="C8" s="2"/>
      <c r="D8" s="2"/>
      <c r="E8" s="2"/>
      <c r="F8" s="2"/>
      <c r="G8" s="2"/>
      <c r="H8" s="2"/>
      <c r="I8" s="2"/>
      <c r="J8" s="2"/>
      <c r="K8" s="2"/>
      <c r="L8" s="2"/>
      <c r="M8" s="2"/>
      <c r="N8" s="2"/>
      <c r="O8" s="2"/>
      <c r="Q8" s="219"/>
      <c r="R8" s="219"/>
      <c r="S8" s="219"/>
    </row>
    <row r="9" spans="1:19">
      <c r="A9" s="39"/>
      <c r="B9" s="35"/>
      <c r="C9" s="2"/>
      <c r="D9" s="2"/>
      <c r="E9" s="2"/>
      <c r="F9" s="2"/>
      <c r="G9" s="2"/>
      <c r="H9" s="2"/>
      <c r="I9" s="2"/>
      <c r="J9" s="2"/>
      <c r="K9" s="2"/>
      <c r="L9" s="2"/>
      <c r="M9" s="2"/>
      <c r="N9" s="2"/>
      <c r="O9" s="2"/>
    </row>
    <row r="10" spans="1:19" ht="15.75" thickBot="1">
      <c r="A10" s="8"/>
      <c r="B10" s="8"/>
      <c r="C10" s="2"/>
      <c r="D10" s="2"/>
      <c r="E10" s="2"/>
      <c r="F10" s="2"/>
      <c r="G10" s="2"/>
      <c r="H10" s="2"/>
      <c r="I10" s="2"/>
      <c r="J10" s="2"/>
      <c r="K10" s="2"/>
      <c r="L10" s="2"/>
      <c r="M10" s="2"/>
      <c r="N10" s="2"/>
      <c r="O10" s="2"/>
    </row>
    <row r="11" spans="1:19" ht="53.45" customHeight="1">
      <c r="A11" s="192" t="s">
        <v>150</v>
      </c>
      <c r="B11" s="194" t="s">
        <v>145</v>
      </c>
      <c r="C11" s="2"/>
      <c r="D11" s="2"/>
      <c r="E11" s="2"/>
      <c r="F11" s="2"/>
      <c r="G11" s="2"/>
      <c r="H11" s="2"/>
      <c r="I11" s="2"/>
      <c r="J11" s="2"/>
      <c r="K11" s="2"/>
      <c r="L11" s="2"/>
      <c r="M11" s="2"/>
      <c r="N11" s="2"/>
      <c r="O11" s="2"/>
    </row>
    <row r="12" spans="1:19">
      <c r="A12" s="37" t="s">
        <v>139</v>
      </c>
      <c r="B12" s="94">
        <f>'Dateneingabe 2024'!C143/1000</f>
        <v>0</v>
      </c>
      <c r="C12" s="2"/>
      <c r="D12" s="2"/>
      <c r="E12" s="2"/>
      <c r="F12" s="2"/>
      <c r="G12" s="2"/>
      <c r="H12" s="2"/>
      <c r="I12" s="2"/>
      <c r="J12" s="2"/>
      <c r="K12" s="2"/>
      <c r="L12" s="2"/>
      <c r="M12" s="2"/>
      <c r="N12" s="2"/>
      <c r="O12" s="2"/>
    </row>
    <row r="13" spans="1:19">
      <c r="A13" s="37" t="s">
        <v>140</v>
      </c>
      <c r="B13" s="94">
        <f>'Dateneingabe 2024'!C144/1000</f>
        <v>0</v>
      </c>
      <c r="C13" s="2"/>
      <c r="D13" s="2"/>
      <c r="E13" s="2"/>
      <c r="F13" s="2"/>
      <c r="G13" s="2"/>
      <c r="H13" s="2"/>
      <c r="I13" s="2"/>
      <c r="J13" s="2"/>
      <c r="K13" s="2"/>
      <c r="L13" s="2"/>
      <c r="M13" s="2"/>
      <c r="N13" s="2"/>
      <c r="O13" s="2"/>
      <c r="P13" s="218" t="s">
        <v>151</v>
      </c>
    </row>
    <row r="14" spans="1:19">
      <c r="A14" s="37" t="s">
        <v>141</v>
      </c>
      <c r="B14" s="94">
        <f>'Dateneingabe 2024'!C145/1000</f>
        <v>0</v>
      </c>
      <c r="C14" s="2"/>
      <c r="D14" s="2"/>
      <c r="E14" s="2"/>
      <c r="F14" s="2"/>
      <c r="G14" s="2"/>
      <c r="H14" s="2"/>
      <c r="I14" s="2"/>
      <c r="J14" s="2"/>
      <c r="K14" s="2"/>
      <c r="L14" s="2"/>
      <c r="M14" s="2"/>
      <c r="N14" s="2"/>
      <c r="O14" s="2"/>
      <c r="Q14" s="217" t="s">
        <v>20</v>
      </c>
      <c r="R14" s="217" t="s">
        <v>8</v>
      </c>
    </row>
    <row r="15" spans="1:19">
      <c r="A15" s="37" t="s">
        <v>127</v>
      </c>
      <c r="B15" s="94">
        <f>'Dateneingabe 2024'!C146/1000</f>
        <v>0</v>
      </c>
      <c r="C15" s="2"/>
      <c r="D15" s="2"/>
      <c r="E15" s="2"/>
      <c r="F15" s="2"/>
      <c r="G15" s="2"/>
      <c r="H15" s="2"/>
      <c r="I15" s="2"/>
      <c r="J15" s="2"/>
      <c r="K15" s="2"/>
      <c r="L15" s="2"/>
      <c r="M15" s="2"/>
      <c r="N15" s="2"/>
      <c r="O15" s="2"/>
      <c r="P15" s="217">
        <v>2024</v>
      </c>
      <c r="Q15" s="219">
        <f>$B$8</f>
        <v>0</v>
      </c>
      <c r="R15" s="219">
        <f>$B$17</f>
        <v>0</v>
      </c>
    </row>
    <row r="16" spans="1:19">
      <c r="A16" s="37" t="s">
        <v>130</v>
      </c>
      <c r="B16" s="94">
        <f>'Dateneingabe 2024'!C147/1000</f>
        <v>0</v>
      </c>
      <c r="C16" s="2"/>
      <c r="D16" s="2"/>
      <c r="E16" s="2"/>
      <c r="F16" s="2"/>
      <c r="G16" s="2"/>
      <c r="H16" s="2"/>
      <c r="I16" s="2"/>
      <c r="J16" s="2"/>
      <c r="K16" s="2"/>
      <c r="L16" s="2"/>
      <c r="M16" s="2"/>
      <c r="N16" s="2"/>
      <c r="O16" s="2"/>
      <c r="P16" s="220"/>
      <c r="Q16" s="221"/>
    </row>
    <row r="17" spans="1:19">
      <c r="A17" s="40" t="s">
        <v>152</v>
      </c>
      <c r="B17" s="96">
        <f>B12+B14+B15+B16</f>
        <v>0</v>
      </c>
      <c r="C17" s="2"/>
      <c r="D17" s="2"/>
      <c r="E17" s="2"/>
      <c r="F17" s="2"/>
      <c r="G17" s="2"/>
      <c r="H17" s="2"/>
      <c r="I17" s="2"/>
      <c r="J17" s="2"/>
      <c r="K17" s="2"/>
      <c r="L17" s="2"/>
      <c r="M17" s="2"/>
      <c r="N17" s="2"/>
      <c r="O17" s="2"/>
      <c r="P17" s="218" t="s">
        <v>153</v>
      </c>
      <c r="Q17" s="217" t="s">
        <v>20</v>
      </c>
      <c r="R17" s="217" t="s">
        <v>8</v>
      </c>
    </row>
    <row r="18" spans="1:19" ht="15.75" thickBot="1">
      <c r="A18" s="41" t="s">
        <v>154</v>
      </c>
      <c r="B18" s="95">
        <f>B13+B15+B16</f>
        <v>0</v>
      </c>
      <c r="C18" s="2"/>
      <c r="D18" s="2"/>
      <c r="E18" s="2"/>
      <c r="F18" s="2"/>
      <c r="G18" s="2"/>
      <c r="H18" s="2"/>
      <c r="I18" s="2"/>
      <c r="J18" s="2"/>
      <c r="K18" s="2"/>
      <c r="L18" s="2"/>
      <c r="M18" s="2"/>
      <c r="N18" s="2"/>
      <c r="O18" s="2"/>
      <c r="P18" s="239">
        <v>2024</v>
      </c>
      <c r="Q18" s="240">
        <f>$B$8</f>
        <v>0</v>
      </c>
      <c r="R18" s="241">
        <f>$B$18</f>
        <v>0</v>
      </c>
    </row>
    <row r="19" spans="1:19">
      <c r="A19" s="36"/>
      <c r="B19" s="35"/>
      <c r="C19" s="2"/>
      <c r="D19" s="2"/>
      <c r="E19" s="2"/>
      <c r="F19" s="2"/>
      <c r="G19" s="2"/>
      <c r="H19" s="2"/>
      <c r="I19" s="2"/>
      <c r="J19" s="2"/>
      <c r="K19" s="2"/>
      <c r="L19" s="2"/>
      <c r="M19" s="2"/>
      <c r="N19" s="2"/>
      <c r="O19" s="2"/>
      <c r="P19" s="220"/>
      <c r="Q19" s="221"/>
    </row>
    <row r="20" spans="1:19" ht="15.75" thickBot="1">
      <c r="A20" s="36"/>
      <c r="B20" s="35"/>
      <c r="C20" s="2"/>
      <c r="D20" s="2"/>
      <c r="E20" s="2"/>
      <c r="F20" s="2"/>
      <c r="G20" s="2"/>
      <c r="H20" s="2"/>
      <c r="I20" s="2"/>
      <c r="J20" s="2"/>
      <c r="K20" s="2"/>
      <c r="L20" s="2"/>
      <c r="M20" s="2"/>
      <c r="N20" s="2"/>
      <c r="O20" s="2"/>
      <c r="P20" s="218" t="s">
        <v>155</v>
      </c>
      <c r="Q20" s="221"/>
      <c r="R20" s="218" t="s">
        <v>156</v>
      </c>
    </row>
    <row r="21" spans="1:19">
      <c r="A21" s="192" t="s">
        <v>157</v>
      </c>
      <c r="B21" s="236"/>
      <c r="C21" s="2"/>
      <c r="D21" s="2"/>
      <c r="E21" s="2"/>
      <c r="F21" s="2"/>
      <c r="G21" s="2"/>
      <c r="H21" s="2"/>
      <c r="I21" s="2"/>
      <c r="J21" s="2"/>
      <c r="K21" s="2"/>
      <c r="L21" s="2"/>
      <c r="M21" s="2"/>
      <c r="N21" s="2"/>
      <c r="O21" s="2"/>
      <c r="P21" s="220"/>
      <c r="Q21" s="221"/>
    </row>
    <row r="22" spans="1:19" ht="33">
      <c r="A22" s="37" t="s">
        <v>158</v>
      </c>
      <c r="B22" s="237" t="e">
        <f>(B8+B17)/('Dateneingabe 2024'!B7/1000)</f>
        <v>#DIV/0!</v>
      </c>
      <c r="C22" s="2"/>
      <c r="D22" s="2"/>
      <c r="E22" s="2"/>
      <c r="F22" s="2"/>
      <c r="G22" s="2"/>
      <c r="H22" s="2"/>
      <c r="I22" s="2"/>
      <c r="J22" s="2"/>
      <c r="K22" s="2"/>
      <c r="L22" s="2"/>
      <c r="M22" s="2"/>
      <c r="N22" s="2"/>
      <c r="O22" s="2"/>
      <c r="P22" s="223" t="s">
        <v>133</v>
      </c>
      <c r="Q22" s="219">
        <f>$B$5</f>
        <v>0</v>
      </c>
      <c r="R22" s="223" t="s">
        <v>133</v>
      </c>
      <c r="S22" s="219">
        <f>$B$5</f>
        <v>0</v>
      </c>
    </row>
    <row r="23" spans="1:19" ht="33.75" thickBot="1">
      <c r="A23" s="38" t="s">
        <v>159</v>
      </c>
      <c r="B23" s="238" t="e">
        <f>(B8+B17)/'Dateneingabe 2024'!B6</f>
        <v>#DIV/0!</v>
      </c>
      <c r="C23" s="2"/>
      <c r="D23" s="2"/>
      <c r="E23" s="2"/>
      <c r="F23" s="2"/>
      <c r="G23" s="2"/>
      <c r="H23" s="2"/>
      <c r="I23" s="2"/>
      <c r="J23" s="2"/>
      <c r="K23" s="2"/>
      <c r="L23" s="2"/>
      <c r="M23" s="2"/>
      <c r="N23" s="2"/>
      <c r="O23" s="2"/>
      <c r="P23" s="223" t="s">
        <v>59</v>
      </c>
      <c r="Q23" s="219">
        <f>$B$6</f>
        <v>0</v>
      </c>
      <c r="R23" s="223" t="s">
        <v>59</v>
      </c>
      <c r="S23" s="219">
        <f>$B$6</f>
        <v>0</v>
      </c>
    </row>
    <row r="24" spans="1:19" ht="30">
      <c r="A24" s="16"/>
      <c r="B24" s="35"/>
      <c r="C24" s="2"/>
      <c r="D24" s="2"/>
      <c r="E24" s="2"/>
      <c r="F24" s="2"/>
      <c r="G24" s="2"/>
      <c r="H24" s="2"/>
      <c r="I24" s="2"/>
      <c r="J24" s="2"/>
      <c r="K24" s="2"/>
      <c r="L24" s="2"/>
      <c r="M24" s="2"/>
      <c r="N24" s="2"/>
      <c r="O24" s="2"/>
      <c r="P24" s="223" t="s">
        <v>49</v>
      </c>
      <c r="Q24" s="219">
        <f>$B$7</f>
        <v>0</v>
      </c>
      <c r="R24" s="223" t="s">
        <v>49</v>
      </c>
      <c r="S24" s="219">
        <f>$B$7</f>
        <v>0</v>
      </c>
    </row>
    <row r="25" spans="1:19" ht="30">
      <c r="A25" s="16"/>
      <c r="B25" s="16"/>
      <c r="C25" s="2"/>
      <c r="D25" s="2"/>
      <c r="E25" s="2"/>
      <c r="F25" s="2"/>
      <c r="G25" s="2"/>
      <c r="H25" s="2"/>
      <c r="I25" s="2"/>
      <c r="J25" s="2"/>
      <c r="K25" s="2"/>
      <c r="L25" s="2"/>
      <c r="M25" s="2"/>
      <c r="N25" s="2"/>
      <c r="O25" s="2"/>
      <c r="P25" s="223" t="s">
        <v>160</v>
      </c>
      <c r="Q25" s="219">
        <f>$B$12</f>
        <v>0</v>
      </c>
      <c r="R25" s="223" t="s">
        <v>161</v>
      </c>
      <c r="S25" s="219">
        <f>$B$13</f>
        <v>0</v>
      </c>
    </row>
    <row r="26" spans="1:19" ht="30">
      <c r="A26" s="16"/>
      <c r="B26" s="16"/>
      <c r="C26" s="2"/>
      <c r="D26" s="2"/>
      <c r="E26" s="2"/>
      <c r="F26" s="2"/>
      <c r="G26" s="2"/>
      <c r="H26" s="2"/>
      <c r="I26" s="2"/>
      <c r="J26" s="2"/>
      <c r="K26" s="2"/>
      <c r="L26" s="2"/>
      <c r="M26" s="2"/>
      <c r="N26" s="2"/>
      <c r="O26" s="2"/>
      <c r="P26" s="223" t="s">
        <v>141</v>
      </c>
      <c r="Q26" s="219">
        <f>$B$14</f>
        <v>0</v>
      </c>
      <c r="R26" s="223" t="s">
        <v>141</v>
      </c>
      <c r="S26" s="219">
        <f>$B$14</f>
        <v>0</v>
      </c>
    </row>
    <row r="27" spans="1:19">
      <c r="A27" s="16"/>
      <c r="B27" s="16"/>
      <c r="C27" s="2"/>
      <c r="D27" s="2"/>
      <c r="E27" s="2"/>
      <c r="F27" s="2"/>
      <c r="G27" s="2"/>
      <c r="H27" s="2"/>
      <c r="I27" s="2"/>
      <c r="J27" s="2"/>
      <c r="K27" s="2"/>
      <c r="L27" s="2"/>
      <c r="M27" s="2"/>
      <c r="N27" s="2"/>
      <c r="O27" s="2"/>
      <c r="P27" s="223" t="s">
        <v>127</v>
      </c>
      <c r="Q27" s="219">
        <f>$B$15</f>
        <v>0</v>
      </c>
      <c r="R27" s="223" t="s">
        <v>127</v>
      </c>
      <c r="S27" s="219">
        <f>$B$15</f>
        <v>0</v>
      </c>
    </row>
    <row r="28" spans="1:19" ht="45">
      <c r="A28" s="16"/>
      <c r="B28" s="16"/>
      <c r="C28" s="2"/>
      <c r="D28" s="2"/>
      <c r="E28" s="2"/>
      <c r="F28" s="2"/>
      <c r="G28" s="2"/>
      <c r="H28" s="2"/>
      <c r="I28" s="2"/>
      <c r="J28" s="2"/>
      <c r="K28" s="2"/>
      <c r="L28" s="2"/>
      <c r="M28" s="2"/>
      <c r="N28" s="2"/>
      <c r="O28" s="2"/>
      <c r="P28" s="223" t="s">
        <v>130</v>
      </c>
      <c r="Q28" s="219">
        <f>$B$16</f>
        <v>0</v>
      </c>
      <c r="R28" s="223" t="s">
        <v>130</v>
      </c>
      <c r="S28" s="219">
        <f>$B$16</f>
        <v>0</v>
      </c>
    </row>
    <row r="29" spans="1:19">
      <c r="A29" s="16"/>
      <c r="B29" s="16"/>
      <c r="C29" s="2"/>
      <c r="D29" s="2"/>
      <c r="E29" s="2"/>
      <c r="F29" s="2"/>
      <c r="G29" s="2"/>
      <c r="H29" s="2"/>
      <c r="I29" s="2"/>
      <c r="J29" s="2"/>
      <c r="K29" s="2"/>
      <c r="L29" s="2"/>
      <c r="M29" s="2"/>
      <c r="N29" s="2"/>
      <c r="O29" s="2"/>
      <c r="Q29" s="219"/>
      <c r="R29" s="223"/>
      <c r="S29" s="219"/>
    </row>
    <row r="30" spans="1:19">
      <c r="A30" s="16"/>
      <c r="B30" s="16"/>
      <c r="C30" s="2"/>
      <c r="D30" s="2"/>
      <c r="E30" s="2"/>
      <c r="F30" s="2"/>
      <c r="G30" s="2"/>
      <c r="H30" s="2"/>
      <c r="I30" s="2"/>
      <c r="J30" s="2"/>
      <c r="K30" s="2"/>
      <c r="L30" s="2"/>
      <c r="M30" s="2"/>
      <c r="N30" s="2"/>
      <c r="O30" s="2"/>
      <c r="Q30" s="219"/>
      <c r="R30" s="223"/>
      <c r="S30" s="219"/>
    </row>
    <row r="31" spans="1:19">
      <c r="A31" s="16"/>
      <c r="B31" s="16"/>
      <c r="C31" s="2"/>
      <c r="D31" s="2"/>
      <c r="E31" s="2"/>
      <c r="F31" s="2"/>
      <c r="G31" s="2"/>
      <c r="H31" s="2"/>
      <c r="I31" s="2"/>
      <c r="J31" s="2"/>
      <c r="K31" s="2"/>
      <c r="L31" s="2"/>
      <c r="M31" s="2"/>
      <c r="N31" s="2"/>
      <c r="O31" s="2"/>
      <c r="Q31" s="219"/>
      <c r="S31" s="219"/>
    </row>
    <row r="32" spans="1:19">
      <c r="A32" s="16"/>
      <c r="B32" s="16"/>
      <c r="C32" s="2"/>
      <c r="D32" s="2"/>
      <c r="E32" s="2"/>
      <c r="F32" s="2"/>
      <c r="G32" s="2"/>
      <c r="H32" s="2"/>
      <c r="I32" s="2"/>
      <c r="J32" s="2"/>
      <c r="K32" s="2"/>
      <c r="L32" s="2"/>
      <c r="M32" s="2"/>
      <c r="N32" s="2"/>
      <c r="O32" s="2"/>
      <c r="P32" s="218" t="s">
        <v>162</v>
      </c>
      <c r="S32" s="219"/>
    </row>
    <row r="33" spans="1:19" ht="30">
      <c r="A33" s="16"/>
      <c r="B33" s="16"/>
      <c r="C33" s="2"/>
      <c r="D33" s="2"/>
      <c r="E33" s="2"/>
      <c r="F33" s="2"/>
      <c r="G33" s="2"/>
      <c r="H33" s="2"/>
      <c r="I33" s="2"/>
      <c r="J33" s="2"/>
      <c r="K33" s="2"/>
      <c r="L33" s="2"/>
      <c r="M33" s="2"/>
      <c r="N33" s="2"/>
      <c r="O33" s="2"/>
      <c r="P33" s="270" t="s">
        <v>20</v>
      </c>
      <c r="Q33" s="271">
        <f>$B$8</f>
        <v>0</v>
      </c>
      <c r="R33" s="223" t="s">
        <v>133</v>
      </c>
      <c r="S33" s="219">
        <f>$B$5</f>
        <v>0</v>
      </c>
    </row>
    <row r="34" spans="1:19" ht="45">
      <c r="A34" s="16"/>
      <c r="B34" s="16"/>
      <c r="C34" s="2"/>
      <c r="D34" s="2"/>
      <c r="E34" s="2"/>
      <c r="F34" s="2"/>
      <c r="G34" s="2"/>
      <c r="H34" s="2"/>
      <c r="I34" s="2"/>
      <c r="J34" s="2"/>
      <c r="K34" s="2"/>
      <c r="L34" s="2"/>
      <c r="M34" s="2"/>
      <c r="N34" s="2"/>
      <c r="O34" s="2"/>
      <c r="P34" s="270"/>
      <c r="Q34" s="270"/>
      <c r="R34" s="223" t="s">
        <v>58</v>
      </c>
      <c r="S34" s="219">
        <f>$B$6</f>
        <v>0</v>
      </c>
    </row>
    <row r="35" spans="1:19" ht="30">
      <c r="A35" s="16"/>
      <c r="B35" s="16"/>
      <c r="C35" s="2"/>
      <c r="D35" s="2"/>
      <c r="E35" s="2"/>
      <c r="F35" s="2"/>
      <c r="G35" s="2"/>
      <c r="H35" s="2"/>
      <c r="I35" s="2"/>
      <c r="J35" s="2"/>
      <c r="K35" s="2"/>
      <c r="L35" s="2"/>
      <c r="M35" s="2"/>
      <c r="N35" s="2"/>
      <c r="O35" s="2"/>
      <c r="P35" s="270"/>
      <c r="Q35" s="270"/>
      <c r="R35" s="223" t="s">
        <v>135</v>
      </c>
      <c r="S35" s="219">
        <f>$B$7</f>
        <v>0</v>
      </c>
    </row>
    <row r="36" spans="1:19" ht="30">
      <c r="A36" s="16"/>
      <c r="B36" s="16"/>
      <c r="C36" s="2"/>
      <c r="D36" s="2"/>
      <c r="E36" s="2"/>
      <c r="F36" s="2"/>
      <c r="G36" s="2"/>
      <c r="H36" s="2"/>
      <c r="I36" s="2"/>
      <c r="J36" s="2"/>
      <c r="K36" s="2"/>
      <c r="L36" s="2"/>
      <c r="M36" s="2"/>
      <c r="N36" s="2"/>
      <c r="O36" s="2"/>
      <c r="P36" s="270" t="s">
        <v>8</v>
      </c>
      <c r="Q36" s="271">
        <f>$B$17</f>
        <v>0</v>
      </c>
      <c r="R36" s="223" t="s">
        <v>160</v>
      </c>
      <c r="S36" s="219">
        <f>$B$12</f>
        <v>0</v>
      </c>
    </row>
    <row r="37" spans="1:19" ht="30">
      <c r="A37" s="16"/>
      <c r="B37" s="16"/>
      <c r="C37" s="2"/>
      <c r="D37" s="2"/>
      <c r="E37" s="2"/>
      <c r="F37" s="2"/>
      <c r="G37" s="2"/>
      <c r="H37" s="2"/>
      <c r="I37" s="2"/>
      <c r="J37" s="2"/>
      <c r="K37" s="2"/>
      <c r="L37" s="2"/>
      <c r="M37" s="2"/>
      <c r="N37" s="2"/>
      <c r="O37" s="2"/>
      <c r="P37" s="270"/>
      <c r="Q37" s="270"/>
      <c r="R37" s="223" t="s">
        <v>163</v>
      </c>
      <c r="S37" s="219">
        <f>$B$14</f>
        <v>0</v>
      </c>
    </row>
    <row r="38" spans="1:19">
      <c r="A38" s="16"/>
      <c r="B38" s="16"/>
      <c r="C38" s="2"/>
      <c r="D38" s="2"/>
      <c r="E38" s="2"/>
      <c r="F38" s="2"/>
      <c r="G38" s="2"/>
      <c r="H38" s="2"/>
      <c r="I38" s="2"/>
      <c r="J38" s="2"/>
      <c r="K38" s="2"/>
      <c r="L38" s="2"/>
      <c r="M38" s="2"/>
      <c r="N38" s="2"/>
      <c r="O38" s="2"/>
      <c r="P38" s="270"/>
      <c r="Q38" s="270"/>
      <c r="R38" s="223" t="s">
        <v>127</v>
      </c>
      <c r="S38" s="219">
        <f>$B$15</f>
        <v>0</v>
      </c>
    </row>
    <row r="39" spans="1:19" ht="45">
      <c r="A39" s="16"/>
      <c r="B39" s="16"/>
      <c r="C39" s="2"/>
      <c r="D39" s="2"/>
      <c r="E39" s="2"/>
      <c r="F39" s="2"/>
      <c r="G39" s="2"/>
      <c r="H39" s="2"/>
      <c r="I39" s="2"/>
      <c r="J39" s="2"/>
      <c r="K39" s="2"/>
      <c r="L39" s="2"/>
      <c r="M39" s="2"/>
      <c r="N39" s="2"/>
      <c r="O39" s="2"/>
      <c r="P39" s="270"/>
      <c r="Q39" s="270"/>
      <c r="R39" s="223" t="s">
        <v>130</v>
      </c>
      <c r="S39" s="219">
        <f>$B$16</f>
        <v>0</v>
      </c>
    </row>
    <row r="40" spans="1:19">
      <c r="A40" s="16"/>
      <c r="B40" s="16"/>
      <c r="C40" s="2"/>
      <c r="D40" s="2"/>
      <c r="E40" s="2"/>
      <c r="F40" s="2"/>
      <c r="G40" s="2"/>
      <c r="H40" s="2"/>
      <c r="I40" s="2"/>
      <c r="J40" s="2"/>
      <c r="K40" s="2"/>
      <c r="L40" s="2"/>
      <c r="M40" s="2"/>
      <c r="N40" s="2"/>
      <c r="O40" s="2"/>
    </row>
    <row r="41" spans="1:19">
      <c r="A41" s="16"/>
      <c r="B41" s="16"/>
      <c r="C41" s="2"/>
      <c r="D41" s="2"/>
      <c r="E41" s="2"/>
      <c r="F41" s="2"/>
      <c r="G41" s="2"/>
      <c r="H41" s="2"/>
      <c r="I41" s="2"/>
      <c r="J41" s="2"/>
      <c r="K41" s="2"/>
      <c r="L41" s="2"/>
      <c r="M41" s="2"/>
      <c r="N41" s="2"/>
      <c r="O41" s="2"/>
    </row>
    <row r="42" spans="1:19">
      <c r="A42" s="16"/>
      <c r="B42" s="16"/>
      <c r="C42" s="2"/>
      <c r="D42" s="2"/>
      <c r="E42" s="2"/>
      <c r="F42" s="2"/>
      <c r="G42" s="2"/>
      <c r="H42" s="2"/>
      <c r="I42" s="2"/>
      <c r="J42" s="2"/>
      <c r="K42" s="2"/>
      <c r="L42" s="2"/>
      <c r="M42" s="2"/>
      <c r="N42" s="2"/>
      <c r="O42" s="2"/>
    </row>
    <row r="43" spans="1:19">
      <c r="A43" s="16"/>
      <c r="B43" s="16"/>
      <c r="C43" s="2"/>
      <c r="D43" s="2"/>
      <c r="E43" s="2"/>
      <c r="F43" s="2"/>
      <c r="G43" s="2"/>
      <c r="H43" s="2"/>
      <c r="I43" s="2"/>
      <c r="J43" s="2"/>
      <c r="K43" s="2"/>
      <c r="L43" s="2"/>
      <c r="M43" s="2"/>
      <c r="N43" s="2"/>
      <c r="O43" s="2"/>
    </row>
    <row r="44" spans="1:19">
      <c r="A44" s="16"/>
      <c r="B44" s="16"/>
      <c r="C44" s="2"/>
      <c r="D44" s="2"/>
      <c r="E44" s="2"/>
      <c r="F44" s="2"/>
      <c r="G44" s="2"/>
      <c r="H44" s="2"/>
      <c r="I44" s="2"/>
      <c r="J44" s="2"/>
      <c r="K44" s="2"/>
      <c r="L44" s="2"/>
      <c r="M44" s="2"/>
      <c r="N44" s="2"/>
      <c r="O44" s="2"/>
    </row>
    <row r="45" spans="1:19">
      <c r="A45" s="16"/>
      <c r="B45" s="16"/>
      <c r="C45" s="2"/>
      <c r="D45" s="2"/>
      <c r="E45" s="2"/>
      <c r="F45" s="2"/>
      <c r="G45" s="2"/>
      <c r="H45" s="2"/>
      <c r="I45" s="2"/>
      <c r="J45" s="2"/>
      <c r="K45" s="2"/>
      <c r="L45" s="2"/>
      <c r="M45" s="2"/>
      <c r="N45" s="2"/>
      <c r="O45" s="2"/>
    </row>
    <row r="46" spans="1:19">
      <c r="A46" s="16"/>
      <c r="B46" s="16"/>
      <c r="C46" s="2"/>
      <c r="D46" s="2"/>
      <c r="E46" s="2"/>
      <c r="F46" s="2"/>
      <c r="G46" s="2"/>
      <c r="H46" s="2"/>
      <c r="I46" s="2"/>
      <c r="J46" s="2"/>
      <c r="K46" s="2"/>
      <c r="L46" s="2"/>
      <c r="M46" s="2"/>
      <c r="N46" s="2"/>
      <c r="O46" s="2"/>
    </row>
    <row r="47" spans="1:19">
      <c r="A47" s="16"/>
      <c r="B47" s="16"/>
      <c r="C47" s="2"/>
      <c r="D47" s="2"/>
      <c r="E47" s="2"/>
      <c r="F47" s="2"/>
      <c r="G47" s="2"/>
      <c r="H47" s="2"/>
      <c r="I47" s="2"/>
      <c r="J47" s="2"/>
      <c r="K47" s="2"/>
      <c r="L47" s="2"/>
      <c r="M47" s="2"/>
      <c r="N47" s="2"/>
      <c r="O47" s="2"/>
    </row>
    <row r="48" spans="1:19">
      <c r="A48" s="16"/>
      <c r="B48" s="16"/>
      <c r="C48" s="2"/>
      <c r="D48" s="2"/>
      <c r="E48" s="2"/>
      <c r="F48" s="2"/>
      <c r="G48" s="2"/>
      <c r="H48" s="2"/>
      <c r="I48" s="2"/>
      <c r="J48" s="2"/>
      <c r="K48" s="2"/>
      <c r="L48" s="2"/>
      <c r="M48" s="2"/>
      <c r="N48" s="2"/>
      <c r="O48" s="2"/>
    </row>
    <row r="49" spans="1:15">
      <c r="A49" s="16"/>
      <c r="B49" s="16"/>
      <c r="C49" s="2"/>
      <c r="D49" s="2"/>
      <c r="E49" s="2"/>
      <c r="F49" s="2"/>
      <c r="G49" s="2"/>
      <c r="H49" s="2"/>
      <c r="I49" s="2"/>
      <c r="J49" s="2"/>
      <c r="K49" s="2"/>
      <c r="L49" s="2"/>
      <c r="M49" s="2"/>
      <c r="N49" s="2"/>
      <c r="O49" s="2"/>
    </row>
    <row r="50" spans="1:15">
      <c r="A50" s="16"/>
      <c r="B50" s="16"/>
      <c r="C50" s="2"/>
      <c r="D50" s="2"/>
      <c r="E50" s="2"/>
      <c r="F50" s="2"/>
      <c r="G50" s="2"/>
      <c r="H50" s="2"/>
      <c r="I50" s="2"/>
      <c r="J50" s="2"/>
      <c r="K50" s="2"/>
      <c r="L50" s="2"/>
      <c r="M50" s="2"/>
      <c r="N50" s="2"/>
      <c r="O50" s="2"/>
    </row>
    <row r="51" spans="1:15">
      <c r="A51" s="16"/>
      <c r="B51" s="16"/>
      <c r="C51" s="2"/>
      <c r="D51" s="2"/>
      <c r="E51" s="2"/>
      <c r="F51" s="2"/>
      <c r="G51" s="2"/>
      <c r="H51" s="2"/>
      <c r="I51" s="2"/>
      <c r="J51" s="2"/>
      <c r="K51" s="2"/>
      <c r="L51" s="2"/>
      <c r="M51" s="2"/>
      <c r="N51" s="2"/>
      <c r="O51" s="2"/>
    </row>
    <row r="52" spans="1:15">
      <c r="A52" s="16"/>
      <c r="B52" s="16"/>
      <c r="C52" s="2"/>
      <c r="D52" s="2"/>
      <c r="E52" s="2"/>
      <c r="F52" s="2"/>
      <c r="G52" s="2"/>
      <c r="H52" s="2"/>
      <c r="I52" s="2"/>
      <c r="J52" s="2"/>
      <c r="K52" s="2"/>
      <c r="L52" s="2"/>
      <c r="M52" s="2"/>
      <c r="N52" s="2"/>
      <c r="O52" s="2"/>
    </row>
    <row r="53" spans="1:15">
      <c r="A53" s="16"/>
      <c r="B53" s="16"/>
      <c r="C53" s="2"/>
      <c r="D53" s="2"/>
      <c r="E53" s="2"/>
      <c r="F53" s="2"/>
      <c r="G53" s="2"/>
      <c r="H53" s="2"/>
      <c r="I53" s="2"/>
      <c r="J53" s="2"/>
      <c r="K53" s="2"/>
      <c r="L53" s="2"/>
      <c r="M53" s="2"/>
      <c r="N53" s="2"/>
      <c r="O53" s="2"/>
    </row>
    <row r="54" spans="1:15">
      <c r="A54" s="16"/>
      <c r="B54" s="16"/>
      <c r="C54" s="2"/>
      <c r="D54" s="2"/>
      <c r="E54" s="2"/>
      <c r="F54" s="2"/>
      <c r="G54" s="2"/>
      <c r="H54" s="2"/>
      <c r="I54" s="2"/>
      <c r="J54" s="2"/>
      <c r="K54" s="2"/>
      <c r="L54" s="2"/>
      <c r="M54" s="2"/>
      <c r="N54" s="2"/>
      <c r="O54" s="2"/>
    </row>
    <row r="55" spans="1:15">
      <c r="A55" s="16"/>
      <c r="B55" s="16"/>
      <c r="C55" s="2"/>
      <c r="D55" s="2"/>
      <c r="E55" s="2"/>
      <c r="F55" s="2"/>
      <c r="G55" s="2"/>
      <c r="H55" s="2"/>
      <c r="I55" s="2"/>
      <c r="J55" s="2"/>
      <c r="K55" s="2"/>
      <c r="L55" s="2"/>
      <c r="M55" s="2"/>
      <c r="N55" s="2"/>
      <c r="O55" s="2"/>
    </row>
    <row r="56" spans="1:15">
      <c r="A56" s="16"/>
      <c r="B56" s="16"/>
      <c r="C56" s="2"/>
      <c r="D56" s="2"/>
      <c r="E56" s="2"/>
      <c r="F56" s="2"/>
      <c r="G56" s="2"/>
      <c r="H56" s="2"/>
      <c r="I56" s="2"/>
      <c r="J56" s="2"/>
      <c r="K56" s="2"/>
      <c r="L56" s="2"/>
      <c r="M56" s="2"/>
      <c r="N56" s="2"/>
      <c r="O56" s="2"/>
    </row>
    <row r="57" spans="1:15">
      <c r="A57" s="16"/>
      <c r="B57" s="16"/>
      <c r="C57" s="2"/>
      <c r="D57" s="2"/>
      <c r="E57" s="2"/>
      <c r="F57" s="2"/>
      <c r="G57" s="2"/>
      <c r="H57" s="2"/>
      <c r="I57" s="2"/>
      <c r="J57" s="2"/>
      <c r="K57" s="2"/>
      <c r="L57" s="2"/>
      <c r="M57" s="2"/>
      <c r="N57" s="2"/>
      <c r="O57" s="2"/>
    </row>
  </sheetData>
  <sheetProtection algorithmName="SHA-512" hashValue="i30eYhJ/nX7jVEUaUw/qSXVrdcfHheIXCgPxjkSUjfVTNlSih2Coe05K2JlqawYJrzY42ljTwV87Qp4FEPlmxQ==" saltValue="U5ajrgQXM1OIWtCccwlWvA==" spinCount="100000" sheet="1" objects="1" scenarios="1"/>
  <mergeCells count="4">
    <mergeCell ref="P33:P35"/>
    <mergeCell ref="P36:P39"/>
    <mergeCell ref="Q33:Q35"/>
    <mergeCell ref="Q36:Q3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C2D5F-B10A-4A6E-9E18-2AE21988786F}">
  <dimension ref="A1:M150"/>
  <sheetViews>
    <sheetView showGridLines="0" zoomScale="89" zoomScaleNormal="89" workbookViewId="0">
      <selection activeCell="Q44" sqref="Q44"/>
    </sheetView>
  </sheetViews>
  <sheetFormatPr defaultColWidth="9.140625" defaultRowHeight="15"/>
  <cols>
    <col min="1" max="1" width="42.140625" customWidth="1"/>
    <col min="2" max="2" width="11.5703125" style="5" customWidth="1"/>
    <col min="3" max="3" width="13.28515625" customWidth="1"/>
    <col min="4" max="4" width="16.140625" customWidth="1"/>
    <col min="5" max="5" width="12.28515625" customWidth="1"/>
    <col min="6" max="6" width="5.5703125" customWidth="1"/>
    <col min="7" max="7" width="3.85546875" customWidth="1"/>
    <col min="8" max="8" width="13.5703125" customWidth="1"/>
    <col min="9" max="9" width="73" customWidth="1"/>
    <col min="10" max="10" width="3.85546875" customWidth="1"/>
    <col min="11" max="11" width="18.28515625" hidden="1" customWidth="1"/>
    <col min="12" max="12" width="14.85546875" hidden="1" customWidth="1"/>
    <col min="13" max="13" width="125.140625" hidden="1" customWidth="1"/>
  </cols>
  <sheetData>
    <row r="1" spans="1:13" ht="21">
      <c r="A1" s="46" t="s">
        <v>0</v>
      </c>
    </row>
    <row r="2" spans="1:13" ht="26.1" customHeight="1">
      <c r="A2" s="232" t="s">
        <v>10</v>
      </c>
      <c r="B2" s="233"/>
      <c r="C2" s="234"/>
      <c r="D2" s="234"/>
      <c r="E2" s="234"/>
      <c r="F2" s="234"/>
      <c r="G2" s="234"/>
      <c r="H2" s="235" t="s">
        <v>11</v>
      </c>
      <c r="I2" s="103"/>
      <c r="J2" s="103"/>
      <c r="K2" s="4" t="s">
        <v>12</v>
      </c>
      <c r="L2" s="1"/>
      <c r="M2" s="1"/>
    </row>
    <row r="3" spans="1:13" ht="17.45" customHeight="1">
      <c r="A3" s="3" t="s">
        <v>13</v>
      </c>
      <c r="B3" s="256"/>
      <c r="C3" s="256"/>
      <c r="D3" s="256"/>
      <c r="E3" s="3"/>
      <c r="F3" s="2"/>
      <c r="G3" s="2"/>
      <c r="H3" s="2"/>
      <c r="I3" s="2"/>
      <c r="J3" s="2"/>
      <c r="K3" s="12"/>
      <c r="L3" s="12"/>
      <c r="M3" s="12"/>
    </row>
    <row r="4" spans="1:13" ht="17.45" customHeight="1">
      <c r="A4" s="3" t="s">
        <v>14</v>
      </c>
      <c r="B4" s="257"/>
      <c r="C4" s="258"/>
      <c r="D4" s="259"/>
      <c r="E4" s="3"/>
      <c r="F4" s="2"/>
      <c r="G4" s="2"/>
      <c r="H4" s="2"/>
      <c r="I4" s="2"/>
      <c r="J4" s="2"/>
      <c r="K4" s="12"/>
      <c r="L4" s="12"/>
      <c r="M4" s="12"/>
    </row>
    <row r="5" spans="1:13">
      <c r="A5" s="3" t="s">
        <v>15</v>
      </c>
      <c r="B5" s="257"/>
      <c r="C5" s="258"/>
      <c r="D5" s="259"/>
      <c r="E5" s="2"/>
      <c r="F5" s="2"/>
      <c r="G5" s="2"/>
      <c r="H5" s="2"/>
      <c r="I5" s="2"/>
      <c r="J5" s="2"/>
      <c r="K5" s="12"/>
      <c r="L5" s="12"/>
      <c r="M5" s="12"/>
    </row>
    <row r="6" spans="1:13">
      <c r="A6" s="3" t="s">
        <v>16</v>
      </c>
      <c r="B6" s="257"/>
      <c r="C6" s="258"/>
      <c r="D6" s="259"/>
      <c r="E6" s="2"/>
      <c r="F6" s="2"/>
      <c r="G6" s="2"/>
      <c r="H6" s="2"/>
      <c r="I6" s="2"/>
      <c r="J6" s="2"/>
      <c r="K6" s="12"/>
      <c r="L6" s="12"/>
      <c r="M6" s="12"/>
    </row>
    <row r="7" spans="1:13">
      <c r="A7" s="3" t="s">
        <v>17</v>
      </c>
      <c r="B7" s="264"/>
      <c r="C7" s="264"/>
      <c r="D7" s="264"/>
      <c r="E7" s="2"/>
      <c r="F7" s="2"/>
      <c r="G7" s="2"/>
      <c r="H7" s="2"/>
      <c r="I7" s="2"/>
      <c r="J7" s="2"/>
      <c r="K7" s="12"/>
      <c r="L7" s="12"/>
      <c r="M7" s="12"/>
    </row>
    <row r="8" spans="1:13">
      <c r="A8" s="3"/>
      <c r="B8" s="256"/>
      <c r="C8" s="256"/>
      <c r="D8" s="256"/>
      <c r="E8" s="2"/>
      <c r="F8" s="2"/>
      <c r="G8" s="2"/>
      <c r="H8" s="2"/>
      <c r="I8" s="2"/>
      <c r="J8" s="2"/>
      <c r="K8" s="12"/>
      <c r="L8" s="12"/>
      <c r="M8" s="12"/>
    </row>
    <row r="9" spans="1:13">
      <c r="A9" s="3" t="s">
        <v>18</v>
      </c>
      <c r="B9" s="256"/>
      <c r="C9" s="256"/>
      <c r="D9" s="256"/>
      <c r="E9" s="2"/>
      <c r="F9" s="2"/>
      <c r="G9" s="2"/>
      <c r="H9" s="2"/>
      <c r="I9" s="2"/>
      <c r="J9" s="2"/>
      <c r="K9" s="12"/>
      <c r="L9" s="12"/>
      <c r="M9" s="12"/>
    </row>
    <row r="10" spans="1:13">
      <c r="A10" s="3" t="s">
        <v>19</v>
      </c>
      <c r="B10" s="256"/>
      <c r="C10" s="256"/>
      <c r="D10" s="256"/>
      <c r="E10" s="2"/>
      <c r="F10" s="2"/>
      <c r="G10" s="2"/>
      <c r="H10" s="2"/>
      <c r="I10" s="2"/>
      <c r="J10" s="2"/>
      <c r="K10" s="12"/>
      <c r="L10" s="12"/>
      <c r="M10" s="12"/>
    </row>
    <row r="11" spans="1:13">
      <c r="A11" s="3"/>
      <c r="B11" s="2"/>
      <c r="C11" s="2"/>
      <c r="D11" s="2"/>
      <c r="E11" s="2"/>
      <c r="F11" s="2"/>
      <c r="G11" s="2"/>
      <c r="H11" s="2"/>
      <c r="I11" s="2"/>
      <c r="J11" s="2"/>
      <c r="K11" s="12"/>
      <c r="L11" s="12"/>
      <c r="M11" s="12"/>
    </row>
    <row r="12" spans="1:13">
      <c r="A12" s="3"/>
      <c r="B12" s="2"/>
      <c r="C12" s="2"/>
      <c r="D12" s="2"/>
      <c r="E12" s="2"/>
      <c r="F12" s="2"/>
      <c r="G12" s="2"/>
      <c r="H12" s="2"/>
      <c r="I12" s="2"/>
      <c r="J12" s="2"/>
      <c r="K12" s="12"/>
      <c r="L12" s="12"/>
      <c r="M12" s="12"/>
    </row>
    <row r="13" spans="1:13">
      <c r="A13" s="13"/>
      <c r="B13" s="14"/>
      <c r="C13" s="13"/>
      <c r="D13" s="13"/>
      <c r="E13" s="13"/>
      <c r="F13" s="13"/>
      <c r="G13" s="13"/>
      <c r="H13" s="2"/>
      <c r="I13" s="2"/>
      <c r="J13" s="2"/>
      <c r="K13" s="12"/>
      <c r="L13" s="12"/>
      <c r="M13" s="12"/>
    </row>
    <row r="14" spans="1:13" ht="29.1" customHeight="1">
      <c r="A14" s="104" t="s">
        <v>20</v>
      </c>
      <c r="B14" s="105"/>
      <c r="C14" s="106"/>
      <c r="D14" s="106"/>
      <c r="E14" s="106"/>
      <c r="F14" s="107"/>
      <c r="G14" s="13"/>
      <c r="H14" s="6" t="s">
        <v>21</v>
      </c>
      <c r="I14" s="263" t="s">
        <v>22</v>
      </c>
      <c r="J14" s="7"/>
      <c r="K14" s="12"/>
      <c r="L14" s="12"/>
      <c r="M14" s="12"/>
    </row>
    <row r="15" spans="1:13">
      <c r="A15" s="108"/>
      <c r="B15" s="109"/>
      <c r="C15" s="110"/>
      <c r="D15" s="110"/>
      <c r="E15" s="110"/>
      <c r="F15" s="111"/>
      <c r="G15" s="13"/>
      <c r="H15" s="2"/>
      <c r="I15" s="263"/>
      <c r="J15" s="7"/>
      <c r="K15" s="12"/>
      <c r="L15" s="12"/>
      <c r="M15" s="12"/>
    </row>
    <row r="16" spans="1:13">
      <c r="A16" s="112" t="s">
        <v>23</v>
      </c>
      <c r="B16" s="113"/>
      <c r="C16" s="114"/>
      <c r="D16" s="114"/>
      <c r="E16" s="114"/>
      <c r="F16" s="115"/>
      <c r="G16" s="13"/>
      <c r="H16" s="2"/>
      <c r="I16" s="263"/>
      <c r="J16" s="7"/>
      <c r="K16" s="12"/>
      <c r="L16" s="12"/>
      <c r="M16" s="12"/>
    </row>
    <row r="17" spans="1:13">
      <c r="A17" s="123"/>
      <c r="B17" s="109"/>
      <c r="C17" s="110"/>
      <c r="D17" s="110"/>
      <c r="E17" s="110"/>
      <c r="F17" s="111"/>
      <c r="G17" s="13"/>
      <c r="H17" s="2"/>
      <c r="I17" s="7"/>
      <c r="J17" s="7"/>
      <c r="K17" s="12"/>
      <c r="L17" s="12"/>
      <c r="M17" s="12"/>
    </row>
    <row r="18" spans="1:13" ht="32.25" customHeight="1">
      <c r="A18" s="116" t="s">
        <v>24</v>
      </c>
      <c r="B18" s="117" t="s">
        <v>21</v>
      </c>
      <c r="C18" s="117" t="s">
        <v>25</v>
      </c>
      <c r="D18" s="118" t="s">
        <v>26</v>
      </c>
      <c r="E18" s="118" t="s">
        <v>27</v>
      </c>
      <c r="F18" s="111"/>
      <c r="G18" s="13"/>
      <c r="H18" s="45" t="s">
        <v>28</v>
      </c>
      <c r="I18" s="263" t="s">
        <v>29</v>
      </c>
      <c r="J18" s="7"/>
      <c r="K18" s="132" t="s">
        <v>30</v>
      </c>
      <c r="L18" s="132" t="s">
        <v>21</v>
      </c>
      <c r="M18" s="132" t="s">
        <v>28</v>
      </c>
    </row>
    <row r="19" spans="1:13">
      <c r="A19" s="124" t="s">
        <v>31</v>
      </c>
      <c r="B19" s="61" t="s">
        <v>32</v>
      </c>
      <c r="C19" s="74"/>
      <c r="D19" s="128" t="str">
        <f t="shared" ref="D19:D29" si="0">IF(C19&gt;0,K19,"")</f>
        <v/>
      </c>
      <c r="E19" s="163" t="str">
        <f t="shared" ref="E19:E29" si="1">IF(C19&gt;0,C19*K19,"")</f>
        <v/>
      </c>
      <c r="F19" s="111"/>
      <c r="G19" s="13"/>
      <c r="H19" s="2"/>
      <c r="I19" s="263"/>
      <c r="J19" s="7"/>
      <c r="K19" s="11">
        <f>VLOOKUP(B19,Erdgas[],2)</f>
        <v>2.02</v>
      </c>
      <c r="L19" s="11" t="str">
        <f t="shared" ref="L19:L28" si="2">B19</f>
        <v>m3</v>
      </c>
      <c r="M19" s="34" t="s">
        <v>33</v>
      </c>
    </row>
    <row r="20" spans="1:13">
      <c r="A20" s="124" t="s">
        <v>34</v>
      </c>
      <c r="B20" s="61" t="s">
        <v>35</v>
      </c>
      <c r="C20" s="74"/>
      <c r="D20" s="128" t="str">
        <f t="shared" si="0"/>
        <v/>
      </c>
      <c r="E20" s="163" t="str">
        <f t="shared" si="1"/>
        <v/>
      </c>
      <c r="F20" s="111"/>
      <c r="G20" s="13"/>
      <c r="H20" s="2"/>
      <c r="I20" s="263"/>
      <c r="J20" s="7"/>
      <c r="K20" s="11">
        <f>VLOOKUP(B20,Fluessiggas[],2,0)</f>
        <v>2.98</v>
      </c>
      <c r="L20" s="11" t="str">
        <f t="shared" si="2"/>
        <v>kg</v>
      </c>
      <c r="M20" s="34" t="s">
        <v>33</v>
      </c>
    </row>
    <row r="21" spans="1:13">
      <c r="A21" s="124" t="s">
        <v>36</v>
      </c>
      <c r="B21" s="61" t="s">
        <v>32</v>
      </c>
      <c r="C21" s="74"/>
      <c r="D21" s="128" t="str">
        <f t="shared" si="0"/>
        <v/>
      </c>
      <c r="E21" s="163" t="str">
        <f t="shared" si="1"/>
        <v/>
      </c>
      <c r="F21" s="111"/>
      <c r="G21" s="13"/>
      <c r="H21" s="2"/>
      <c r="I21" s="263"/>
      <c r="J21" s="7"/>
      <c r="K21" s="11">
        <f>VLOOKUP(B21,Propan[],2)</f>
        <v>1.51</v>
      </c>
      <c r="L21" s="11" t="str">
        <f t="shared" si="2"/>
        <v>m3</v>
      </c>
      <c r="M21" s="34" t="s">
        <v>33</v>
      </c>
    </row>
    <row r="22" spans="1:13">
      <c r="A22" s="124" t="s">
        <v>37</v>
      </c>
      <c r="B22" s="61" t="s">
        <v>38</v>
      </c>
      <c r="C22" s="74"/>
      <c r="D22" s="128" t="str">
        <f t="shared" si="0"/>
        <v/>
      </c>
      <c r="E22" s="163" t="str">
        <f t="shared" si="1"/>
        <v/>
      </c>
      <c r="F22" s="111"/>
      <c r="G22" s="13"/>
      <c r="H22" s="2"/>
      <c r="I22" s="263"/>
      <c r="J22" s="7"/>
      <c r="K22" s="11">
        <f>VLOOKUP(B22,Heizoel[],2,0)</f>
        <v>0.26700000000000002</v>
      </c>
      <c r="L22" s="11" t="str">
        <f t="shared" si="2"/>
        <v>kWh</v>
      </c>
      <c r="M22" s="34" t="s">
        <v>33</v>
      </c>
    </row>
    <row r="23" spans="1:13">
      <c r="A23" s="124" t="s">
        <v>39</v>
      </c>
      <c r="B23" s="61" t="s">
        <v>38</v>
      </c>
      <c r="C23" s="74"/>
      <c r="D23" s="128" t="str">
        <f t="shared" si="0"/>
        <v/>
      </c>
      <c r="E23" s="163" t="str">
        <f t="shared" si="1"/>
        <v/>
      </c>
      <c r="F23" s="111"/>
      <c r="G23" s="13"/>
      <c r="H23" s="2"/>
      <c r="I23" s="263"/>
      <c r="J23" s="7"/>
      <c r="K23" s="11">
        <f>VLOOKUP(B23,Biogas[],2)</f>
        <v>0.152</v>
      </c>
      <c r="L23" s="11" t="str">
        <f t="shared" si="2"/>
        <v>kWh</v>
      </c>
      <c r="M23" s="34" t="s">
        <v>33</v>
      </c>
    </row>
    <row r="24" spans="1:13">
      <c r="A24" s="124" t="s">
        <v>40</v>
      </c>
      <c r="B24" s="61" t="s">
        <v>38</v>
      </c>
      <c r="C24" s="74"/>
      <c r="D24" s="128" t="str">
        <f t="shared" si="0"/>
        <v/>
      </c>
      <c r="E24" s="163" t="str">
        <f t="shared" si="1"/>
        <v/>
      </c>
      <c r="F24" s="111"/>
      <c r="G24" s="13"/>
      <c r="H24" s="2"/>
      <c r="I24" s="7"/>
      <c r="J24" s="7"/>
      <c r="K24" s="11">
        <f>VLOOKUP(B24,Biooel[],2)</f>
        <v>0.11700000000000001</v>
      </c>
      <c r="L24" s="11" t="str">
        <f>B24</f>
        <v>kWh</v>
      </c>
      <c r="M24" s="34" t="s">
        <v>33</v>
      </c>
    </row>
    <row r="25" spans="1:13">
      <c r="A25" s="124" t="s">
        <v>41</v>
      </c>
      <c r="B25" s="61" t="s">
        <v>35</v>
      </c>
      <c r="C25" s="74"/>
      <c r="D25" s="128" t="str">
        <f t="shared" si="0"/>
        <v/>
      </c>
      <c r="E25" s="163" t="str">
        <f t="shared" si="1"/>
        <v/>
      </c>
      <c r="F25" s="111"/>
      <c r="G25" s="13"/>
      <c r="H25" s="2"/>
      <c r="I25" s="2"/>
      <c r="J25" s="2"/>
      <c r="K25" s="11">
        <f>VLOOKUP(B25,Brennholz[],2,0)</f>
        <v>0.11</v>
      </c>
      <c r="L25" s="11" t="str">
        <f t="shared" si="2"/>
        <v>kg</v>
      </c>
      <c r="M25" s="34" t="s">
        <v>33</v>
      </c>
    </row>
    <row r="26" spans="1:13">
      <c r="A26" s="124" t="s">
        <v>42</v>
      </c>
      <c r="B26" s="61" t="s">
        <v>38</v>
      </c>
      <c r="C26" s="74"/>
      <c r="D26" s="128" t="str">
        <f t="shared" si="0"/>
        <v/>
      </c>
      <c r="E26" s="163" t="str">
        <f t="shared" si="1"/>
        <v/>
      </c>
      <c r="F26" s="111"/>
      <c r="G26" s="13"/>
      <c r="H26" s="2"/>
      <c r="I26" s="2"/>
      <c r="J26" s="2"/>
      <c r="K26" s="11">
        <f>VLOOKUP(B26,Holzpellets[],2,0)</f>
        <v>3.5999999999999997E-2</v>
      </c>
      <c r="L26" s="11" t="str">
        <f t="shared" si="2"/>
        <v>kWh</v>
      </c>
      <c r="M26" s="34" t="s">
        <v>33</v>
      </c>
    </row>
    <row r="27" spans="1:13">
      <c r="A27" s="124" t="s">
        <v>43</v>
      </c>
      <c r="B27" s="61" t="s">
        <v>44</v>
      </c>
      <c r="C27" s="74"/>
      <c r="D27" s="128" t="str">
        <f t="shared" si="0"/>
        <v/>
      </c>
      <c r="E27" s="163" t="str">
        <f t="shared" si="1"/>
        <v/>
      </c>
      <c r="F27" s="111"/>
      <c r="G27" s="13"/>
      <c r="H27" s="2"/>
      <c r="I27" s="2"/>
      <c r="J27" s="2"/>
      <c r="K27" s="11">
        <f>VLOOKUP(B27,Hackschnitzel[],2,0)</f>
        <v>9.7439999999999998</v>
      </c>
      <c r="L27" s="11" t="str">
        <f t="shared" si="2"/>
        <v>SRm</v>
      </c>
      <c r="M27" s="34" t="s">
        <v>33</v>
      </c>
    </row>
    <row r="28" spans="1:13">
      <c r="A28" s="124" t="s">
        <v>45</v>
      </c>
      <c r="B28" s="61" t="s">
        <v>38</v>
      </c>
      <c r="C28" s="74"/>
      <c r="D28" s="128" t="str">
        <f t="shared" si="0"/>
        <v/>
      </c>
      <c r="E28" s="163" t="str">
        <f t="shared" si="1"/>
        <v/>
      </c>
      <c r="F28" s="111"/>
      <c r="G28" s="13"/>
      <c r="H28" s="2"/>
      <c r="I28" s="2"/>
      <c r="J28" s="2"/>
      <c r="K28" s="11">
        <f>VLOOKUP(B28,Grey_H2[],2,0)</f>
        <v>0.39800000000000002</v>
      </c>
      <c r="L28" s="11" t="str">
        <f t="shared" si="2"/>
        <v>kWh</v>
      </c>
      <c r="M28" s="34" t="s">
        <v>33</v>
      </c>
    </row>
    <row r="29" spans="1:13">
      <c r="A29" s="124" t="s">
        <v>46</v>
      </c>
      <c r="B29" s="61" t="s">
        <v>38</v>
      </c>
      <c r="C29" s="74"/>
      <c r="D29" s="128" t="str">
        <f t="shared" si="0"/>
        <v/>
      </c>
      <c r="E29" s="163" t="str">
        <f t="shared" si="1"/>
        <v/>
      </c>
      <c r="F29" s="111"/>
      <c r="G29" s="13"/>
      <c r="H29" s="2"/>
      <c r="I29" s="2"/>
      <c r="J29" s="2"/>
      <c r="K29" s="11">
        <f>VLOOKUP(B29,Green_H2[],2,0)</f>
        <v>2.5999999999999999E-2</v>
      </c>
      <c r="L29" s="11" t="str">
        <f>B28</f>
        <v>kWh</v>
      </c>
      <c r="M29" s="34" t="s">
        <v>33</v>
      </c>
    </row>
    <row r="30" spans="1:13" ht="15" customHeight="1">
      <c r="A30" s="119" t="s">
        <v>47</v>
      </c>
      <c r="B30" s="113"/>
      <c r="C30" s="120"/>
      <c r="D30" s="121"/>
      <c r="E30" s="164"/>
      <c r="F30" s="111"/>
      <c r="G30" s="13"/>
      <c r="H30" s="2"/>
      <c r="I30" s="16" t="s">
        <v>48</v>
      </c>
      <c r="J30" s="2"/>
      <c r="K30" s="12"/>
      <c r="L30" s="12"/>
      <c r="M30" s="12"/>
    </row>
    <row r="31" spans="1:13" ht="15" customHeight="1">
      <c r="A31" s="62"/>
      <c r="B31" s="61"/>
      <c r="C31" s="74"/>
      <c r="D31" s="88"/>
      <c r="E31" s="163" t="str">
        <f>IF(C31&gt;0,C31*D31,"")</f>
        <v/>
      </c>
      <c r="F31" s="111"/>
      <c r="G31" s="13"/>
      <c r="H31" s="2"/>
      <c r="I31" s="16"/>
      <c r="J31" s="2"/>
      <c r="K31" s="12"/>
      <c r="L31" s="12"/>
      <c r="M31" s="12"/>
    </row>
    <row r="32" spans="1:13" ht="15" customHeight="1">
      <c r="A32" s="62"/>
      <c r="B32" s="61"/>
      <c r="C32" s="74"/>
      <c r="D32" s="88"/>
      <c r="E32" s="163" t="str">
        <f>IF(C32&gt;0,C32*D32,"")</f>
        <v/>
      </c>
      <c r="F32" s="111"/>
      <c r="G32" s="13"/>
      <c r="H32" s="2"/>
      <c r="I32" s="16"/>
      <c r="J32" s="2"/>
      <c r="K32" s="12"/>
      <c r="L32" s="12"/>
      <c r="M32" s="12"/>
    </row>
    <row r="33" spans="1:13" ht="15" customHeight="1">
      <c r="A33" s="62"/>
      <c r="B33" s="61"/>
      <c r="C33" s="74"/>
      <c r="D33" s="88"/>
      <c r="E33" s="163" t="str">
        <f>IF(C33&gt;0,C33*D33,"")</f>
        <v/>
      </c>
      <c r="F33" s="111"/>
      <c r="G33" s="13"/>
      <c r="H33" s="2"/>
      <c r="I33" s="16"/>
      <c r="J33" s="2"/>
      <c r="K33" s="12"/>
      <c r="L33" s="12"/>
      <c r="M33" s="12"/>
    </row>
    <row r="34" spans="1:13">
      <c r="A34" s="108"/>
      <c r="B34" s="109"/>
      <c r="C34" s="110"/>
      <c r="D34" s="110"/>
      <c r="E34" s="110"/>
      <c r="F34" s="111"/>
      <c r="G34" s="13"/>
      <c r="H34" s="2"/>
      <c r="I34" s="2"/>
      <c r="J34" s="2"/>
      <c r="K34" s="12"/>
      <c r="L34" s="12"/>
      <c r="M34" s="12"/>
    </row>
    <row r="35" spans="1:13" ht="17.100000000000001" customHeight="1">
      <c r="A35" s="112" t="s">
        <v>49</v>
      </c>
      <c r="B35" s="125"/>
      <c r="C35" s="114"/>
      <c r="D35" s="114"/>
      <c r="E35" s="114"/>
      <c r="F35" s="115"/>
      <c r="G35" s="13"/>
      <c r="H35" s="2"/>
      <c r="I35" s="2"/>
      <c r="J35" s="2"/>
      <c r="K35" s="12"/>
      <c r="L35" s="12"/>
      <c r="M35" s="12"/>
    </row>
    <row r="36" spans="1:13" ht="18.95" customHeight="1">
      <c r="A36" s="108"/>
      <c r="B36" s="109"/>
      <c r="C36" s="126"/>
      <c r="D36" s="126"/>
      <c r="E36" s="126"/>
      <c r="F36" s="111"/>
      <c r="G36" s="13"/>
      <c r="H36" s="2"/>
      <c r="I36" s="2"/>
      <c r="J36" s="2"/>
      <c r="K36" s="12"/>
      <c r="L36" s="12"/>
      <c r="M36" s="12"/>
    </row>
    <row r="37" spans="1:13" ht="30" customHeight="1">
      <c r="A37" s="131" t="s">
        <v>50</v>
      </c>
      <c r="B37" s="117" t="s">
        <v>21</v>
      </c>
      <c r="C37" s="117" t="s">
        <v>25</v>
      </c>
      <c r="D37" s="118" t="s">
        <v>51</v>
      </c>
      <c r="E37" s="118" t="s">
        <v>27</v>
      </c>
      <c r="F37" s="111"/>
      <c r="G37" s="13"/>
      <c r="H37" s="2" t="s">
        <v>52</v>
      </c>
      <c r="I37" s="263" t="s">
        <v>53</v>
      </c>
      <c r="J37" s="7"/>
      <c r="K37" s="132" t="s">
        <v>30</v>
      </c>
      <c r="L37" s="132" t="s">
        <v>21</v>
      </c>
      <c r="M37" s="132" t="s">
        <v>28</v>
      </c>
    </row>
    <row r="38" spans="1:13">
      <c r="A38" s="62" t="s">
        <v>54</v>
      </c>
      <c r="B38" s="127" t="s">
        <v>35</v>
      </c>
      <c r="C38" s="75"/>
      <c r="D38" s="165" t="str">
        <f>IF(C38&gt;0,K38,"")</f>
        <v/>
      </c>
      <c r="E38" s="169" t="str">
        <f>IF(C38&gt;0,C38*K38,"")</f>
        <v/>
      </c>
      <c r="F38" s="111"/>
      <c r="G38" s="13"/>
      <c r="H38" s="2"/>
      <c r="I38" s="263"/>
      <c r="J38" s="7"/>
      <c r="K38" s="11">
        <f>VLOOKUP(A38,Kaeltemittel_IT[],2,0)</f>
        <v>0</v>
      </c>
      <c r="L38" s="11" t="s">
        <v>55</v>
      </c>
      <c r="M38" s="11" t="s">
        <v>56</v>
      </c>
    </row>
    <row r="39" spans="1:13">
      <c r="A39" s="62" t="s">
        <v>54</v>
      </c>
      <c r="B39" s="127" t="s">
        <v>35</v>
      </c>
      <c r="C39" s="75"/>
      <c r="D39" s="165" t="str">
        <f>IF(C39&gt;0,K39,"")</f>
        <v/>
      </c>
      <c r="E39" s="169" t="str">
        <f>IF(C39&gt;0,C39*K39,"")</f>
        <v/>
      </c>
      <c r="F39" s="111"/>
      <c r="G39" s="13"/>
      <c r="H39" s="2"/>
      <c r="I39" s="263"/>
      <c r="J39" s="7"/>
      <c r="K39" s="11">
        <f>VLOOKUP(A39,Kaeltemittel_IT[],2,0)</f>
        <v>0</v>
      </c>
      <c r="L39" s="11" t="s">
        <v>55</v>
      </c>
      <c r="M39" s="11" t="s">
        <v>56</v>
      </c>
    </row>
    <row r="40" spans="1:13">
      <c r="A40" s="62" t="s">
        <v>54</v>
      </c>
      <c r="B40" s="127" t="s">
        <v>35</v>
      </c>
      <c r="C40" s="75"/>
      <c r="D40" s="165" t="str">
        <f>IF(C40&gt;0,K40,"")</f>
        <v/>
      </c>
      <c r="E40" s="169" t="str">
        <f>IF(C40&gt;0,C40*K40,"")</f>
        <v/>
      </c>
      <c r="F40" s="111"/>
      <c r="G40" s="13"/>
      <c r="H40" s="2"/>
      <c r="I40" s="263"/>
      <c r="J40" s="7"/>
      <c r="K40" s="11">
        <f>VLOOKUP(A40,Kaeltemittel_IT[],2,0)</f>
        <v>0</v>
      </c>
      <c r="L40" s="11" t="s">
        <v>55</v>
      </c>
      <c r="M40" s="11" t="s">
        <v>56</v>
      </c>
    </row>
    <row r="41" spans="1:13">
      <c r="A41" s="119" t="s">
        <v>47</v>
      </c>
      <c r="B41" s="113"/>
      <c r="C41" s="129"/>
      <c r="D41" s="166"/>
      <c r="E41" s="170" t="str">
        <f>IF(C41&gt;0,C41*D41,"")</f>
        <v/>
      </c>
      <c r="F41" s="111"/>
      <c r="G41" s="13"/>
      <c r="H41" s="2"/>
      <c r="I41" s="263"/>
      <c r="J41" s="7"/>
      <c r="K41" s="12"/>
      <c r="L41" s="12"/>
      <c r="M41" s="12"/>
    </row>
    <row r="42" spans="1:13">
      <c r="A42" s="63"/>
      <c r="B42" s="127" t="s">
        <v>35</v>
      </c>
      <c r="C42" s="75"/>
      <c r="D42" s="167"/>
      <c r="E42" s="169" t="str">
        <f>IF(C42&gt;0,C42*D42,"")</f>
        <v/>
      </c>
      <c r="F42" s="111"/>
      <c r="G42" s="13"/>
      <c r="H42" s="2"/>
      <c r="I42" s="263"/>
      <c r="J42" s="7"/>
      <c r="K42" s="12"/>
      <c r="L42" s="12"/>
      <c r="M42" s="12"/>
    </row>
    <row r="43" spans="1:13" ht="17.45" customHeight="1">
      <c r="A43" s="108"/>
      <c r="B43" s="109"/>
      <c r="C43" s="110"/>
      <c r="D43" s="110"/>
      <c r="E43" s="110"/>
      <c r="F43" s="111"/>
      <c r="G43" s="13"/>
      <c r="H43" s="2"/>
      <c r="I43" s="263"/>
      <c r="J43" s="7"/>
      <c r="K43" s="12"/>
      <c r="L43" s="12"/>
      <c r="M43" s="12"/>
    </row>
    <row r="44" spans="1:13">
      <c r="A44" s="112" t="s">
        <v>58</v>
      </c>
      <c r="B44" s="113"/>
      <c r="C44" s="114"/>
      <c r="D44" s="114"/>
      <c r="E44" s="114"/>
      <c r="F44" s="115"/>
      <c r="G44" s="13"/>
      <c r="H44" s="2" t="s">
        <v>59</v>
      </c>
      <c r="I44" s="263" t="s">
        <v>60</v>
      </c>
      <c r="J44" s="7"/>
      <c r="K44" s="12"/>
      <c r="L44" s="12"/>
      <c r="M44" s="12"/>
    </row>
    <row r="45" spans="1:13" ht="16.149999999999999" customHeight="1">
      <c r="A45" s="108"/>
      <c r="B45" s="109"/>
      <c r="C45" s="126"/>
      <c r="D45" s="126"/>
      <c r="E45" s="126"/>
      <c r="F45" s="111"/>
      <c r="G45" s="13"/>
      <c r="H45" s="2"/>
      <c r="I45" s="263"/>
      <c r="J45" s="7"/>
      <c r="K45" s="12"/>
      <c r="L45" s="12"/>
      <c r="M45" s="12"/>
    </row>
    <row r="46" spans="1:13" ht="45">
      <c r="A46" s="133" t="s">
        <v>61</v>
      </c>
      <c r="B46" s="117" t="s">
        <v>21</v>
      </c>
      <c r="C46" s="117" t="s">
        <v>25</v>
      </c>
      <c r="D46" s="118" t="s">
        <v>26</v>
      </c>
      <c r="E46" s="118" t="s">
        <v>27</v>
      </c>
      <c r="F46" s="111"/>
      <c r="G46" s="13"/>
      <c r="H46" s="2"/>
      <c r="I46" s="2"/>
      <c r="J46" s="2"/>
      <c r="K46" s="132" t="s">
        <v>30</v>
      </c>
      <c r="L46" s="132" t="s">
        <v>21</v>
      </c>
      <c r="M46" s="132" t="s">
        <v>28</v>
      </c>
    </row>
    <row r="47" spans="1:13" ht="21.6" customHeight="1">
      <c r="A47" s="108" t="s">
        <v>62</v>
      </c>
      <c r="B47" s="127" t="s">
        <v>63</v>
      </c>
      <c r="C47" s="79"/>
      <c r="D47" s="128" t="str">
        <f t="shared" ref="D47:D56" si="3">IF(C47&gt;0,K47,"")</f>
        <v/>
      </c>
      <c r="E47" s="163" t="str">
        <f t="shared" ref="E47:E55" si="4">IF(C47&gt;0,C47*D47,"")</f>
        <v/>
      </c>
      <c r="F47" s="111"/>
      <c r="G47" s="13"/>
      <c r="H47" s="268" t="s">
        <v>64</v>
      </c>
      <c r="I47" s="263" t="s">
        <v>65</v>
      </c>
      <c r="J47" s="7"/>
      <c r="K47" s="90">
        <v>2.879</v>
      </c>
      <c r="L47" s="11" t="s">
        <v>66</v>
      </c>
      <c r="M47" s="11" t="s">
        <v>67</v>
      </c>
    </row>
    <row r="48" spans="1:13">
      <c r="A48" s="143" t="s">
        <v>68</v>
      </c>
      <c r="B48" s="127" t="s">
        <v>63</v>
      </c>
      <c r="C48" s="79"/>
      <c r="D48" s="128" t="str">
        <f t="shared" si="3"/>
        <v/>
      </c>
      <c r="E48" s="163" t="str">
        <f t="shared" si="4"/>
        <v/>
      </c>
      <c r="F48" s="111"/>
      <c r="G48" s="13"/>
      <c r="H48" s="263"/>
      <c r="I48" s="263"/>
      <c r="J48" s="7"/>
      <c r="K48" s="90">
        <v>3.1</v>
      </c>
      <c r="L48" s="11" t="s">
        <v>66</v>
      </c>
      <c r="M48" s="11" t="s">
        <v>67</v>
      </c>
    </row>
    <row r="49" spans="1:13">
      <c r="A49" s="143" t="s">
        <v>69</v>
      </c>
      <c r="B49" s="127" t="s">
        <v>63</v>
      </c>
      <c r="C49" s="79"/>
      <c r="D49" s="128" t="str">
        <f t="shared" si="3"/>
        <v/>
      </c>
      <c r="E49" s="163" t="str">
        <f t="shared" si="4"/>
        <v/>
      </c>
      <c r="F49" s="111"/>
      <c r="G49" s="13"/>
      <c r="H49" s="2"/>
      <c r="I49" s="263"/>
      <c r="J49" s="7"/>
      <c r="K49" s="90">
        <v>0.81200000000000006</v>
      </c>
      <c r="L49" s="11" t="s">
        <v>66</v>
      </c>
      <c r="M49" s="11" t="s">
        <v>70</v>
      </c>
    </row>
    <row r="50" spans="1:13">
      <c r="A50" s="143" t="s">
        <v>71</v>
      </c>
      <c r="B50" s="127" t="s">
        <v>63</v>
      </c>
      <c r="C50" s="79"/>
      <c r="D50" s="128" t="str">
        <f t="shared" si="3"/>
        <v/>
      </c>
      <c r="E50" s="163" t="str">
        <f t="shared" si="4"/>
        <v/>
      </c>
      <c r="F50" s="111"/>
      <c r="G50" s="13"/>
      <c r="H50" s="2"/>
      <c r="I50" s="263"/>
      <c r="J50" s="7"/>
      <c r="K50" s="90">
        <v>0.439</v>
      </c>
      <c r="L50" s="11" t="s">
        <v>66</v>
      </c>
      <c r="M50" s="11" t="s">
        <v>70</v>
      </c>
    </row>
    <row r="51" spans="1:13">
      <c r="A51" s="143" t="s">
        <v>72</v>
      </c>
      <c r="B51" s="127" t="s">
        <v>35</v>
      </c>
      <c r="C51" s="79"/>
      <c r="D51" s="128" t="str">
        <f t="shared" si="3"/>
        <v/>
      </c>
      <c r="E51" s="163" t="str">
        <f t="shared" si="4"/>
        <v/>
      </c>
      <c r="F51" s="111"/>
      <c r="G51" s="13"/>
      <c r="H51" s="2"/>
      <c r="I51" s="263"/>
      <c r="J51" s="7"/>
      <c r="K51" s="90">
        <v>1.544</v>
      </c>
      <c r="L51" s="11" t="s">
        <v>73</v>
      </c>
      <c r="M51" s="11" t="s">
        <v>74</v>
      </c>
    </row>
    <row r="52" spans="1:13">
      <c r="A52" s="143" t="s">
        <v>75</v>
      </c>
      <c r="B52" s="127" t="s">
        <v>35</v>
      </c>
      <c r="C52" s="79"/>
      <c r="D52" s="128" t="str">
        <f t="shared" si="3"/>
        <v/>
      </c>
      <c r="E52" s="163" t="str">
        <f t="shared" si="4"/>
        <v/>
      </c>
      <c r="F52" s="111"/>
      <c r="G52" s="13"/>
      <c r="H52" s="2"/>
      <c r="I52" s="263"/>
      <c r="J52" s="7"/>
      <c r="K52" s="90">
        <v>2.98</v>
      </c>
      <c r="L52" s="11" t="s">
        <v>73</v>
      </c>
      <c r="M52" s="11" t="s">
        <v>76</v>
      </c>
    </row>
    <row r="53" spans="1:13">
      <c r="A53" s="143" t="s">
        <v>77</v>
      </c>
      <c r="B53" s="127" t="s">
        <v>63</v>
      </c>
      <c r="C53" s="79"/>
      <c r="D53" s="128" t="str">
        <f t="shared" si="3"/>
        <v/>
      </c>
      <c r="E53" s="163" t="str">
        <f t="shared" si="4"/>
        <v/>
      </c>
      <c r="F53" s="111"/>
      <c r="G53" s="13"/>
      <c r="H53" s="2"/>
      <c r="I53" s="263"/>
      <c r="J53" s="7"/>
      <c r="K53" s="90">
        <v>2.036</v>
      </c>
      <c r="L53" s="11" t="s">
        <v>66</v>
      </c>
      <c r="M53" s="11" t="s">
        <v>67</v>
      </c>
    </row>
    <row r="54" spans="1:13">
      <c r="A54" s="124" t="s">
        <v>45</v>
      </c>
      <c r="B54" s="127" t="s">
        <v>35</v>
      </c>
      <c r="C54" s="79"/>
      <c r="D54" s="128" t="str">
        <f t="shared" si="3"/>
        <v/>
      </c>
      <c r="E54" s="163" t="str">
        <f t="shared" si="4"/>
        <v/>
      </c>
      <c r="F54" s="111"/>
      <c r="G54" s="13"/>
      <c r="H54" s="2"/>
      <c r="I54" s="7"/>
      <c r="J54" s="7"/>
      <c r="K54" s="90">
        <v>13.24</v>
      </c>
      <c r="L54" s="11" t="s">
        <v>73</v>
      </c>
      <c r="M54" s="11" t="s">
        <v>78</v>
      </c>
    </row>
    <row r="55" spans="1:13">
      <c r="A55" s="124" t="s">
        <v>46</v>
      </c>
      <c r="B55" s="127" t="s">
        <v>35</v>
      </c>
      <c r="C55" s="79"/>
      <c r="D55" s="128" t="str">
        <f t="shared" si="3"/>
        <v/>
      </c>
      <c r="E55" s="163" t="str">
        <f t="shared" si="4"/>
        <v/>
      </c>
      <c r="F55" s="111"/>
      <c r="G55" s="13"/>
      <c r="H55" s="2"/>
      <c r="I55" s="7"/>
      <c r="J55" s="7"/>
      <c r="K55" s="90">
        <v>0.88</v>
      </c>
      <c r="L55" s="11" t="s">
        <v>73</v>
      </c>
      <c r="M55" s="11" t="s">
        <v>78</v>
      </c>
    </row>
    <row r="56" spans="1:13">
      <c r="A56" s="144" t="s">
        <v>79</v>
      </c>
      <c r="B56" s="127" t="s">
        <v>38</v>
      </c>
      <c r="C56" s="79"/>
      <c r="D56" s="128" t="str">
        <f t="shared" si="3"/>
        <v/>
      </c>
      <c r="E56" s="163" t="str">
        <f>IF(B57="ja",0,(IF(C56="","",C56*K56)))</f>
        <v/>
      </c>
      <c r="F56" s="111"/>
      <c r="G56" s="13"/>
      <c r="H56" s="265" t="s">
        <v>80</v>
      </c>
      <c r="I56" s="263" t="s">
        <v>81</v>
      </c>
      <c r="J56" s="2"/>
      <c r="K56" s="90">
        <v>0.28920000000000001</v>
      </c>
      <c r="L56" s="11" t="s">
        <v>82</v>
      </c>
      <c r="M56" s="11" t="s">
        <v>83</v>
      </c>
    </row>
    <row r="57" spans="1:13">
      <c r="A57" s="134" t="s">
        <v>84</v>
      </c>
      <c r="B57" s="61" t="s">
        <v>85</v>
      </c>
      <c r="C57" s="113"/>
      <c r="D57" s="121"/>
      <c r="E57" s="164"/>
      <c r="F57" s="111"/>
      <c r="G57" s="13"/>
      <c r="H57" s="266"/>
      <c r="I57" s="263"/>
      <c r="J57" s="2"/>
      <c r="K57" s="12"/>
      <c r="L57" s="12"/>
      <c r="M57" s="12"/>
    </row>
    <row r="58" spans="1:13">
      <c r="A58" s="135" t="s">
        <v>86</v>
      </c>
      <c r="B58" s="137" t="s">
        <v>82</v>
      </c>
      <c r="C58" s="64"/>
      <c r="D58" s="121"/>
      <c r="E58" s="163" t="str">
        <f>IF(C58="","",C56*C58)</f>
        <v/>
      </c>
      <c r="F58" s="111"/>
      <c r="G58" s="13"/>
      <c r="H58" s="266"/>
      <c r="I58" s="263"/>
      <c r="J58" s="2"/>
      <c r="K58" s="12"/>
      <c r="L58" s="12"/>
      <c r="M58" s="12"/>
    </row>
    <row r="59" spans="1:13">
      <c r="A59" s="136" t="s">
        <v>47</v>
      </c>
      <c r="B59" s="137"/>
      <c r="C59" s="138"/>
      <c r="D59" s="139"/>
      <c r="E59" s="168"/>
      <c r="F59" s="111"/>
      <c r="G59" s="13"/>
      <c r="H59" s="2"/>
      <c r="I59" s="7"/>
      <c r="J59" s="2"/>
      <c r="K59" s="12"/>
      <c r="L59" s="12"/>
      <c r="M59" s="12"/>
    </row>
    <row r="60" spans="1:13">
      <c r="A60" s="63"/>
      <c r="B60" s="65"/>
      <c r="C60" s="80"/>
      <c r="D60" s="89"/>
      <c r="E60" s="169" t="str">
        <f>IF(C60&gt;0,C60*D60,"")</f>
        <v/>
      </c>
      <c r="F60" s="111"/>
      <c r="G60" s="13"/>
      <c r="H60" s="2"/>
      <c r="I60" s="2"/>
      <c r="J60" s="2"/>
      <c r="K60" s="12"/>
      <c r="L60" s="12"/>
      <c r="M60" s="12"/>
    </row>
    <row r="61" spans="1:13">
      <c r="A61" s="62"/>
      <c r="B61" s="65"/>
      <c r="C61" s="80"/>
      <c r="D61" s="89"/>
      <c r="E61" s="169" t="str">
        <f t="shared" ref="E61:E62" si="5">IF(C61&gt;0,C61*D61,"")</f>
        <v/>
      </c>
      <c r="F61" s="111"/>
      <c r="G61" s="13"/>
      <c r="H61" s="2"/>
      <c r="I61" s="2"/>
      <c r="J61" s="2"/>
      <c r="K61" s="12"/>
      <c r="L61" s="12"/>
      <c r="M61" s="12"/>
    </row>
    <row r="62" spans="1:13">
      <c r="A62" s="62"/>
      <c r="B62" s="65"/>
      <c r="C62" s="80"/>
      <c r="D62" s="89"/>
      <c r="E62" s="169" t="str">
        <f t="shared" si="5"/>
        <v/>
      </c>
      <c r="F62" s="111"/>
      <c r="G62" s="13"/>
      <c r="H62" s="2"/>
      <c r="I62" s="2"/>
      <c r="J62" s="2"/>
      <c r="K62" s="12"/>
      <c r="L62" s="12"/>
      <c r="M62" s="12"/>
    </row>
    <row r="63" spans="1:13" ht="15.75" thickBot="1">
      <c r="A63" s="108"/>
      <c r="B63" s="109"/>
      <c r="C63" s="110"/>
      <c r="D63" s="110"/>
      <c r="E63" s="110"/>
      <c r="F63" s="111"/>
      <c r="G63" s="13"/>
      <c r="H63" s="2"/>
      <c r="I63" s="2"/>
      <c r="J63" s="2"/>
      <c r="K63" s="12"/>
      <c r="L63" s="12"/>
      <c r="M63" s="12"/>
    </row>
    <row r="64" spans="1:13" ht="30" customHeight="1" thickBot="1">
      <c r="A64" s="260" t="s">
        <v>87</v>
      </c>
      <c r="B64" s="261"/>
      <c r="C64" s="261"/>
      <c r="D64" s="261"/>
      <c r="E64" s="262"/>
      <c r="F64" s="111"/>
      <c r="G64" s="13"/>
      <c r="H64" s="2"/>
      <c r="I64" s="2"/>
      <c r="J64" s="2"/>
      <c r="K64" s="12"/>
      <c r="L64" s="12"/>
      <c r="M64" s="12"/>
    </row>
    <row r="65" spans="1:13" ht="30">
      <c r="A65" s="116" t="s">
        <v>88</v>
      </c>
      <c r="B65" s="117" t="s">
        <v>21</v>
      </c>
      <c r="C65" s="117" t="s">
        <v>25</v>
      </c>
      <c r="D65" s="118" t="s">
        <v>89</v>
      </c>
      <c r="E65" s="118" t="s">
        <v>27</v>
      </c>
      <c r="F65" s="111"/>
      <c r="G65" s="13"/>
      <c r="H65" s="2"/>
      <c r="I65" s="2"/>
      <c r="J65" s="2"/>
      <c r="K65" s="132" t="s">
        <v>30</v>
      </c>
      <c r="L65" s="132" t="s">
        <v>21</v>
      </c>
      <c r="M65" s="132" t="s">
        <v>28</v>
      </c>
    </row>
    <row r="66" spans="1:13">
      <c r="A66" s="108" t="s">
        <v>90</v>
      </c>
      <c r="B66" s="127" t="s">
        <v>91</v>
      </c>
      <c r="C66" s="77"/>
      <c r="D66" s="149" t="str">
        <f t="shared" ref="D66:D104" si="6">IF(C66&gt;0,K66,"")</f>
        <v/>
      </c>
      <c r="E66" s="171" t="str">
        <f t="shared" ref="E66:E104" si="7">IF(C66&gt;0,C66*K66,"")</f>
        <v/>
      </c>
      <c r="F66" s="111"/>
      <c r="G66" s="13"/>
      <c r="H66" s="2"/>
      <c r="I66" s="2"/>
      <c r="J66" s="2"/>
      <c r="K66" s="90">
        <v>0.16128519402446861</v>
      </c>
      <c r="L66" s="11" t="s">
        <v>92</v>
      </c>
      <c r="M66" s="11" t="s">
        <v>93</v>
      </c>
    </row>
    <row r="67" spans="1:13">
      <c r="A67" s="140" t="s">
        <v>94</v>
      </c>
      <c r="B67" s="137" t="s">
        <v>91</v>
      </c>
      <c r="C67" s="77"/>
      <c r="D67" s="149" t="str">
        <f t="shared" si="6"/>
        <v/>
      </c>
      <c r="E67" s="171" t="str">
        <f t="shared" si="7"/>
        <v/>
      </c>
      <c r="F67" s="111"/>
      <c r="G67" s="13"/>
      <c r="H67" s="2"/>
      <c r="I67" s="2"/>
      <c r="J67" s="2"/>
      <c r="K67" s="90">
        <v>0.14853506635344171</v>
      </c>
      <c r="L67" s="11" t="s">
        <v>92</v>
      </c>
      <c r="M67" s="11" t="s">
        <v>93</v>
      </c>
    </row>
    <row r="68" spans="1:13">
      <c r="A68" s="140" t="s">
        <v>95</v>
      </c>
      <c r="B68" s="137" t="s">
        <v>91</v>
      </c>
      <c r="C68" s="77"/>
      <c r="D68" s="149" t="str">
        <f t="shared" si="6"/>
        <v/>
      </c>
      <c r="E68" s="171" t="str">
        <f t="shared" si="7"/>
        <v/>
      </c>
      <c r="F68" s="111"/>
      <c r="G68" s="13"/>
      <c r="H68" s="2"/>
      <c r="I68" s="2"/>
      <c r="J68" s="2"/>
      <c r="K68" s="90">
        <v>0.19518650751368674</v>
      </c>
      <c r="L68" s="11" t="s">
        <v>92</v>
      </c>
      <c r="M68" s="11" t="s">
        <v>93</v>
      </c>
    </row>
    <row r="69" spans="1:13">
      <c r="A69" s="140" t="s">
        <v>96</v>
      </c>
      <c r="B69" s="137" t="s">
        <v>91</v>
      </c>
      <c r="C69" s="77"/>
      <c r="D69" s="149" t="str">
        <f t="shared" si="6"/>
        <v/>
      </c>
      <c r="E69" s="171" t="str">
        <f t="shared" si="7"/>
        <v/>
      </c>
      <c r="F69" s="111"/>
      <c r="G69" s="13"/>
      <c r="H69" s="2"/>
      <c r="I69" s="2"/>
      <c r="J69" s="2"/>
      <c r="K69" s="90">
        <v>0.34316126921456724</v>
      </c>
      <c r="L69" s="11" t="s">
        <v>92</v>
      </c>
      <c r="M69" s="11" t="s">
        <v>93</v>
      </c>
    </row>
    <row r="70" spans="1:13">
      <c r="A70" s="108" t="s">
        <v>97</v>
      </c>
      <c r="B70" s="127" t="s">
        <v>91</v>
      </c>
      <c r="C70" s="77"/>
      <c r="D70" s="149" t="str">
        <f t="shared" si="6"/>
        <v/>
      </c>
      <c r="E70" s="171" t="str">
        <f t="shared" si="7"/>
        <v/>
      </c>
      <c r="F70" s="111"/>
      <c r="G70" s="13"/>
      <c r="H70" s="2"/>
      <c r="I70" s="2"/>
      <c r="J70" s="2"/>
      <c r="K70" s="90">
        <v>0.1366597289446945</v>
      </c>
      <c r="L70" s="11" t="s">
        <v>92</v>
      </c>
      <c r="M70" s="11" t="s">
        <v>93</v>
      </c>
    </row>
    <row r="71" spans="1:13">
      <c r="A71" s="140" t="s">
        <v>94</v>
      </c>
      <c r="B71" s="137" t="s">
        <v>91</v>
      </c>
      <c r="C71" s="77"/>
      <c r="D71" s="149" t="str">
        <f t="shared" si="6"/>
        <v/>
      </c>
      <c r="E71" s="171" t="str">
        <f t="shared" si="7"/>
        <v/>
      </c>
      <c r="F71" s="111"/>
      <c r="G71" s="13"/>
      <c r="H71" s="2"/>
      <c r="I71" s="2"/>
      <c r="J71" s="2"/>
      <c r="K71" s="90">
        <v>0.13357750023099899</v>
      </c>
      <c r="L71" s="11" t="s">
        <v>92</v>
      </c>
      <c r="M71" s="11" t="s">
        <v>93</v>
      </c>
    </row>
    <row r="72" spans="1:13">
      <c r="A72" s="140" t="s">
        <v>95</v>
      </c>
      <c r="B72" s="137" t="s">
        <v>91</v>
      </c>
      <c r="C72" s="77"/>
      <c r="D72" s="149" t="str">
        <f t="shared" si="6"/>
        <v/>
      </c>
      <c r="E72" s="171" t="str">
        <f t="shared" si="7"/>
        <v/>
      </c>
      <c r="F72" s="111"/>
      <c r="G72" s="13"/>
      <c r="H72" s="2"/>
      <c r="I72" s="2"/>
      <c r="J72" s="2"/>
      <c r="K72" s="90">
        <v>0.13781725010789272</v>
      </c>
      <c r="L72" s="11" t="s">
        <v>92</v>
      </c>
      <c r="M72" s="11" t="s">
        <v>93</v>
      </c>
    </row>
    <row r="73" spans="1:13">
      <c r="A73" s="140" t="s">
        <v>96</v>
      </c>
      <c r="B73" s="137" t="s">
        <v>91</v>
      </c>
      <c r="C73" s="77"/>
      <c r="D73" s="149" t="str">
        <f t="shared" si="6"/>
        <v/>
      </c>
      <c r="E73" s="171" t="str">
        <f t="shared" si="7"/>
        <v/>
      </c>
      <c r="F73" s="111"/>
      <c r="G73" s="13"/>
      <c r="H73" s="2"/>
      <c r="I73" s="2"/>
      <c r="J73" s="2"/>
      <c r="K73" s="90">
        <v>0.14553402784335914</v>
      </c>
      <c r="L73" s="11" t="s">
        <v>92</v>
      </c>
      <c r="M73" s="11" t="s">
        <v>93</v>
      </c>
    </row>
    <row r="74" spans="1:13">
      <c r="A74" s="108" t="s">
        <v>98</v>
      </c>
      <c r="B74" s="127" t="s">
        <v>91</v>
      </c>
      <c r="C74" s="77"/>
      <c r="D74" s="149" t="str">
        <f t="shared" si="6"/>
        <v/>
      </c>
      <c r="E74" s="171" t="str">
        <f t="shared" si="7"/>
        <v/>
      </c>
      <c r="F74" s="111"/>
      <c r="G74" s="13"/>
      <c r="H74" s="2"/>
      <c r="I74" s="2"/>
      <c r="J74" s="2"/>
      <c r="K74" s="90">
        <v>0.12781642001717203</v>
      </c>
      <c r="L74" s="11" t="s">
        <v>92</v>
      </c>
      <c r="M74" s="11" t="s">
        <v>93</v>
      </c>
    </row>
    <row r="75" spans="1:13">
      <c r="A75" s="140" t="s">
        <v>94</v>
      </c>
      <c r="B75" s="137" t="s">
        <v>91</v>
      </c>
      <c r="C75" s="77"/>
      <c r="D75" s="149" t="str">
        <f t="shared" si="6"/>
        <v/>
      </c>
      <c r="E75" s="171" t="str">
        <f t="shared" si="7"/>
        <v/>
      </c>
      <c r="F75" s="111"/>
      <c r="G75" s="13"/>
      <c r="H75" s="2"/>
      <c r="I75" s="2"/>
      <c r="J75" s="2"/>
      <c r="K75" s="90">
        <v>0.11836078708748123</v>
      </c>
      <c r="L75" s="11" t="s">
        <v>92</v>
      </c>
      <c r="M75" s="11" t="s">
        <v>93</v>
      </c>
    </row>
    <row r="76" spans="1:13">
      <c r="A76" s="140" t="s">
        <v>95</v>
      </c>
      <c r="B76" s="137" t="s">
        <v>91</v>
      </c>
      <c r="C76" s="77"/>
      <c r="D76" s="149" t="str">
        <f t="shared" si="6"/>
        <v/>
      </c>
      <c r="E76" s="171" t="str">
        <f t="shared" si="7"/>
        <v/>
      </c>
      <c r="F76" s="111"/>
      <c r="G76" s="13"/>
      <c r="H76" s="2"/>
      <c r="I76" s="2"/>
      <c r="J76" s="2"/>
      <c r="K76" s="90">
        <v>0.13209617562163056</v>
      </c>
      <c r="L76" s="11" t="s">
        <v>92</v>
      </c>
      <c r="M76" s="11" t="s">
        <v>93</v>
      </c>
    </row>
    <row r="77" spans="1:13">
      <c r="A77" s="140" t="s">
        <v>96</v>
      </c>
      <c r="B77" s="137" t="s">
        <v>91</v>
      </c>
      <c r="C77" s="77"/>
      <c r="D77" s="149" t="str">
        <f t="shared" si="6"/>
        <v/>
      </c>
      <c r="E77" s="171" t="str">
        <f t="shared" si="7"/>
        <v/>
      </c>
      <c r="F77" s="111"/>
      <c r="G77" s="13"/>
      <c r="H77" s="2"/>
      <c r="I77" s="2"/>
      <c r="J77" s="2"/>
      <c r="K77" s="90">
        <v>0.15835255149821104</v>
      </c>
      <c r="L77" s="11" t="s">
        <v>92</v>
      </c>
      <c r="M77" s="11" t="s">
        <v>93</v>
      </c>
    </row>
    <row r="78" spans="1:13">
      <c r="A78" s="108" t="s">
        <v>99</v>
      </c>
      <c r="B78" s="127" t="s">
        <v>91</v>
      </c>
      <c r="C78" s="77"/>
      <c r="D78" s="149" t="str">
        <f t="shared" si="6"/>
        <v/>
      </c>
      <c r="E78" s="171" t="str">
        <f t="shared" si="7"/>
        <v/>
      </c>
      <c r="F78" s="111"/>
      <c r="G78" s="13"/>
      <c r="H78" s="2"/>
      <c r="I78" s="2"/>
      <c r="J78" s="2"/>
      <c r="K78" s="90">
        <v>0.16685333139111685</v>
      </c>
      <c r="L78" s="11" t="s">
        <v>92</v>
      </c>
      <c r="M78" s="11" t="s">
        <v>93</v>
      </c>
    </row>
    <row r="79" spans="1:13">
      <c r="A79" s="140" t="s">
        <v>94</v>
      </c>
      <c r="B79" s="137" t="s">
        <v>91</v>
      </c>
      <c r="C79" s="77"/>
      <c r="D79" s="149" t="str">
        <f t="shared" si="6"/>
        <v/>
      </c>
      <c r="E79" s="171" t="str">
        <f t="shared" si="7"/>
        <v/>
      </c>
      <c r="F79" s="111"/>
      <c r="G79" s="13"/>
      <c r="H79" s="2"/>
      <c r="I79" s="2"/>
      <c r="J79" s="2"/>
      <c r="K79" s="90">
        <v>0.17793597287537069</v>
      </c>
      <c r="L79" s="11" t="s">
        <v>92</v>
      </c>
      <c r="M79" s="11" t="s">
        <v>93</v>
      </c>
    </row>
    <row r="80" spans="1:13">
      <c r="A80" s="140" t="s">
        <v>95</v>
      </c>
      <c r="B80" s="137" t="s">
        <v>91</v>
      </c>
      <c r="C80" s="77"/>
      <c r="D80" s="149" t="str">
        <f t="shared" si="6"/>
        <v/>
      </c>
      <c r="E80" s="171" t="str">
        <f t="shared" si="7"/>
        <v/>
      </c>
      <c r="F80" s="111"/>
      <c r="G80" s="13"/>
      <c r="H80" s="2"/>
      <c r="I80" s="2"/>
      <c r="J80" s="2"/>
      <c r="K80" s="90">
        <v>0.15517044329757887</v>
      </c>
      <c r="L80" s="11" t="s">
        <v>92</v>
      </c>
      <c r="M80" s="11" t="s">
        <v>93</v>
      </c>
    </row>
    <row r="81" spans="1:13">
      <c r="A81" s="140" t="s">
        <v>96</v>
      </c>
      <c r="B81" s="137" t="s">
        <v>91</v>
      </c>
      <c r="C81" s="77"/>
      <c r="D81" s="149" t="str">
        <f t="shared" si="6"/>
        <v/>
      </c>
      <c r="E81" s="171" t="str">
        <f t="shared" si="7"/>
        <v/>
      </c>
      <c r="F81" s="111"/>
      <c r="G81" s="13"/>
      <c r="H81" s="2"/>
      <c r="I81" s="2"/>
      <c r="J81" s="2"/>
      <c r="K81" s="90">
        <v>0.23002294366682896</v>
      </c>
      <c r="L81" s="11" t="s">
        <v>92</v>
      </c>
      <c r="M81" s="11" t="s">
        <v>93</v>
      </c>
    </row>
    <row r="82" spans="1:13">
      <c r="A82" s="108" t="s">
        <v>100</v>
      </c>
      <c r="B82" s="127" t="s">
        <v>91</v>
      </c>
      <c r="C82" s="77"/>
      <c r="D82" s="149" t="str">
        <f t="shared" si="6"/>
        <v/>
      </c>
      <c r="E82" s="171" t="str">
        <f t="shared" si="7"/>
        <v/>
      </c>
      <c r="F82" s="111"/>
      <c r="G82" s="13"/>
      <c r="H82" s="2"/>
      <c r="I82" s="2"/>
      <c r="J82" s="2"/>
      <c r="K82" s="90">
        <v>0.14082152354012839</v>
      </c>
      <c r="L82" s="11" t="s">
        <v>92</v>
      </c>
      <c r="M82" s="11" t="s">
        <v>93</v>
      </c>
    </row>
    <row r="83" spans="1:13">
      <c r="A83" s="140" t="s">
        <v>96</v>
      </c>
      <c r="B83" s="137" t="s">
        <v>91</v>
      </c>
      <c r="C83" s="77"/>
      <c r="D83" s="149" t="str">
        <f t="shared" si="6"/>
        <v/>
      </c>
      <c r="E83" s="171" t="str">
        <f t="shared" si="7"/>
        <v/>
      </c>
      <c r="F83" s="111"/>
      <c r="G83" s="13"/>
      <c r="H83" s="2"/>
      <c r="I83" s="2"/>
      <c r="J83" s="2"/>
      <c r="K83" s="90">
        <v>0.13761327500000001</v>
      </c>
      <c r="L83" s="11" t="s">
        <v>92</v>
      </c>
      <c r="M83" s="11" t="s">
        <v>93</v>
      </c>
    </row>
    <row r="84" spans="1:13">
      <c r="A84" s="108" t="s">
        <v>101</v>
      </c>
      <c r="B84" s="127" t="s">
        <v>91</v>
      </c>
      <c r="C84" s="77"/>
      <c r="D84" s="149" t="str">
        <f t="shared" si="6"/>
        <v/>
      </c>
      <c r="E84" s="171" t="str">
        <f t="shared" si="7"/>
        <v/>
      </c>
      <c r="F84" s="111"/>
      <c r="G84" s="13"/>
      <c r="H84" s="2"/>
      <c r="I84" s="2"/>
      <c r="J84" s="2"/>
      <c r="K84" s="90">
        <v>0.15625288123887746</v>
      </c>
      <c r="L84" s="11" t="s">
        <v>92</v>
      </c>
      <c r="M84" s="11" t="s">
        <v>93</v>
      </c>
    </row>
    <row r="85" spans="1:13">
      <c r="A85" s="140" t="s">
        <v>94</v>
      </c>
      <c r="B85" s="137" t="s">
        <v>91</v>
      </c>
      <c r="C85" s="77"/>
      <c r="D85" s="149" t="str">
        <f t="shared" si="6"/>
        <v/>
      </c>
      <c r="E85" s="171" t="str">
        <f t="shared" si="7"/>
        <v/>
      </c>
      <c r="F85" s="111"/>
      <c r="G85" s="13"/>
      <c r="H85" s="2"/>
      <c r="I85" s="2"/>
      <c r="J85" s="2"/>
      <c r="K85" s="90">
        <v>0.17044207778252124</v>
      </c>
      <c r="L85" s="11" t="s">
        <v>92</v>
      </c>
      <c r="M85" s="11" t="s">
        <v>93</v>
      </c>
    </row>
    <row r="86" spans="1:13">
      <c r="A86" s="140" t="s">
        <v>95</v>
      </c>
      <c r="B86" s="137" t="s">
        <v>91</v>
      </c>
      <c r="C86" s="77"/>
      <c r="D86" s="149" t="str">
        <f t="shared" si="6"/>
        <v/>
      </c>
      <c r="E86" s="171" t="str">
        <f t="shared" si="7"/>
        <v/>
      </c>
      <c r="F86" s="111"/>
      <c r="G86" s="13"/>
      <c r="H86" s="2"/>
      <c r="I86" s="2"/>
      <c r="J86" s="2"/>
      <c r="K86" s="90">
        <v>0.17044207778252127</v>
      </c>
      <c r="L86" s="11" t="s">
        <v>92</v>
      </c>
      <c r="M86" s="11" t="s">
        <v>93</v>
      </c>
    </row>
    <row r="87" spans="1:13">
      <c r="A87" s="140" t="s">
        <v>96</v>
      </c>
      <c r="B87" s="137" t="s">
        <v>91</v>
      </c>
      <c r="C87" s="77"/>
      <c r="D87" s="149" t="str">
        <f t="shared" si="6"/>
        <v/>
      </c>
      <c r="E87" s="171" t="str">
        <f t="shared" si="7"/>
        <v/>
      </c>
      <c r="F87" s="111"/>
      <c r="G87" s="13"/>
      <c r="H87" s="2"/>
      <c r="I87" s="2"/>
      <c r="J87" s="2"/>
      <c r="K87" s="90">
        <v>0.18311802477578931</v>
      </c>
      <c r="L87" s="11" t="s">
        <v>92</v>
      </c>
      <c r="M87" s="11" t="s">
        <v>93</v>
      </c>
    </row>
    <row r="88" spans="1:13">
      <c r="A88" s="108" t="s">
        <v>102</v>
      </c>
      <c r="B88" s="127" t="s">
        <v>91</v>
      </c>
      <c r="C88" s="77"/>
      <c r="D88" s="149" t="str">
        <f t="shared" si="6"/>
        <v/>
      </c>
      <c r="E88" s="171" t="str">
        <f t="shared" si="7"/>
        <v/>
      </c>
      <c r="F88" s="111"/>
      <c r="G88" s="13"/>
      <c r="H88" s="2"/>
      <c r="I88" s="2"/>
      <c r="J88" s="2"/>
      <c r="K88" s="90">
        <v>0.1263068794154755</v>
      </c>
      <c r="L88" s="11" t="s">
        <v>92</v>
      </c>
      <c r="M88" s="11" t="s">
        <v>93</v>
      </c>
    </row>
    <row r="89" spans="1:13">
      <c r="A89" s="140" t="s">
        <v>94</v>
      </c>
      <c r="B89" s="137" t="s">
        <v>91</v>
      </c>
      <c r="C89" s="77"/>
      <c r="D89" s="149" t="str">
        <f t="shared" si="6"/>
        <v/>
      </c>
      <c r="E89" s="171" t="str">
        <f t="shared" si="7"/>
        <v/>
      </c>
      <c r="F89" s="111"/>
      <c r="G89" s="13"/>
      <c r="H89" s="2"/>
      <c r="I89" s="2"/>
      <c r="J89" s="2"/>
      <c r="K89" s="90">
        <v>0.12335205668476334</v>
      </c>
      <c r="L89" s="11" t="s">
        <v>92</v>
      </c>
      <c r="M89" s="11" t="s">
        <v>93</v>
      </c>
    </row>
    <row r="90" spans="1:13">
      <c r="A90" s="140" t="s">
        <v>95</v>
      </c>
      <c r="B90" s="137" t="s">
        <v>91</v>
      </c>
      <c r="C90" s="77"/>
      <c r="D90" s="149" t="str">
        <f t="shared" si="6"/>
        <v/>
      </c>
      <c r="E90" s="171" t="str">
        <f t="shared" si="7"/>
        <v/>
      </c>
      <c r="F90" s="111"/>
      <c r="G90" s="13"/>
      <c r="H90" s="2"/>
      <c r="I90" s="2"/>
      <c r="J90" s="2"/>
      <c r="K90" s="90">
        <v>0.12335205668476333</v>
      </c>
      <c r="L90" s="11" t="s">
        <v>92</v>
      </c>
      <c r="M90" s="11" t="s">
        <v>93</v>
      </c>
    </row>
    <row r="91" spans="1:13">
      <c r="A91" s="140" t="s">
        <v>96</v>
      </c>
      <c r="B91" s="137" t="s">
        <v>91</v>
      </c>
      <c r="C91" s="77"/>
      <c r="D91" s="149" t="str">
        <f t="shared" si="6"/>
        <v/>
      </c>
      <c r="E91" s="171" t="str">
        <f t="shared" si="7"/>
        <v/>
      </c>
      <c r="F91" s="111"/>
      <c r="G91" s="13"/>
      <c r="H91" s="2"/>
      <c r="I91" s="2"/>
      <c r="J91" s="2"/>
      <c r="K91" s="90">
        <v>0.12335205668476333</v>
      </c>
      <c r="L91" s="11" t="s">
        <v>92</v>
      </c>
      <c r="M91" s="11" t="s">
        <v>93</v>
      </c>
    </row>
    <row r="92" spans="1:13">
      <c r="A92" s="108" t="s">
        <v>103</v>
      </c>
      <c r="B92" s="127" t="s">
        <v>91</v>
      </c>
      <c r="C92" s="77"/>
      <c r="D92" s="149" t="str">
        <f t="shared" si="6"/>
        <v/>
      </c>
      <c r="E92" s="171" t="str">
        <f t="shared" si="7"/>
        <v/>
      </c>
      <c r="F92" s="111"/>
      <c r="G92" s="13"/>
      <c r="H92" s="2"/>
      <c r="I92" s="2"/>
      <c r="J92" s="2"/>
      <c r="K92" s="90">
        <v>6.0732000000000001E-2</v>
      </c>
      <c r="L92" s="11" t="s">
        <v>92</v>
      </c>
      <c r="M92" s="11" t="s">
        <v>104</v>
      </c>
    </row>
    <row r="93" spans="1:13">
      <c r="A93" s="140" t="s">
        <v>94</v>
      </c>
      <c r="B93" s="137" t="s">
        <v>91</v>
      </c>
      <c r="C93" s="77"/>
      <c r="D93" s="149" t="str">
        <f t="shared" si="6"/>
        <v/>
      </c>
      <c r="E93" s="171" t="str">
        <f t="shared" si="7"/>
        <v/>
      </c>
      <c r="F93" s="111"/>
      <c r="G93" s="13"/>
      <c r="H93" s="2"/>
      <c r="I93" s="2"/>
      <c r="J93" s="2"/>
      <c r="K93" s="90">
        <f>0.14*0.2892</f>
        <v>4.0488000000000003E-2</v>
      </c>
      <c r="L93" s="11" t="s">
        <v>92</v>
      </c>
      <c r="M93" s="11" t="s">
        <v>105</v>
      </c>
    </row>
    <row r="94" spans="1:13">
      <c r="A94" s="140" t="s">
        <v>95</v>
      </c>
      <c r="B94" s="137" t="s">
        <v>91</v>
      </c>
      <c r="C94" s="77"/>
      <c r="D94" s="149" t="str">
        <f t="shared" si="6"/>
        <v/>
      </c>
      <c r="E94" s="171" t="str">
        <f t="shared" si="7"/>
        <v/>
      </c>
      <c r="F94" s="111"/>
      <c r="G94" s="13"/>
      <c r="H94" s="2"/>
      <c r="I94" s="2"/>
      <c r="J94" s="2"/>
      <c r="K94" s="90">
        <f>0.19*0.2892</f>
        <v>5.4948000000000004E-2</v>
      </c>
      <c r="L94" s="11" t="s">
        <v>92</v>
      </c>
      <c r="M94" s="11" t="s">
        <v>106</v>
      </c>
    </row>
    <row r="95" spans="1:13">
      <c r="A95" s="140" t="s">
        <v>96</v>
      </c>
      <c r="B95" s="137" t="s">
        <v>91</v>
      </c>
      <c r="C95" s="77"/>
      <c r="D95" s="149" t="str">
        <f t="shared" si="6"/>
        <v/>
      </c>
      <c r="E95" s="171" t="str">
        <f t="shared" si="7"/>
        <v/>
      </c>
      <c r="F95" s="111"/>
      <c r="G95" s="13"/>
      <c r="H95" s="2"/>
      <c r="I95" s="2"/>
      <c r="J95" s="2"/>
      <c r="K95" s="90">
        <f>0.24*0.2892</f>
        <v>6.9407999999999997E-2</v>
      </c>
      <c r="L95" s="11" t="s">
        <v>92</v>
      </c>
      <c r="M95" s="11" t="s">
        <v>107</v>
      </c>
    </row>
    <row r="96" spans="1:13">
      <c r="A96" s="108" t="s">
        <v>108</v>
      </c>
      <c r="B96" s="127" t="s">
        <v>91</v>
      </c>
      <c r="C96" s="77"/>
      <c r="D96" s="149" t="str">
        <f t="shared" si="6"/>
        <v/>
      </c>
      <c r="E96" s="171" t="str">
        <f t="shared" si="7"/>
        <v/>
      </c>
      <c r="F96" s="111"/>
      <c r="G96" s="13"/>
      <c r="H96" s="2"/>
      <c r="I96" s="2"/>
      <c r="J96" s="2"/>
      <c r="K96" s="90">
        <v>0.24689250379216049</v>
      </c>
      <c r="L96" s="11" t="s">
        <v>92</v>
      </c>
      <c r="M96" s="11" t="s">
        <v>93</v>
      </c>
    </row>
    <row r="97" spans="1:13">
      <c r="A97" s="108" t="s">
        <v>109</v>
      </c>
      <c r="B97" s="127" t="s">
        <v>91</v>
      </c>
      <c r="C97" s="77"/>
      <c r="D97" s="149" t="str">
        <f t="shared" si="6"/>
        <v/>
      </c>
      <c r="E97" s="171" t="str">
        <f t="shared" si="7"/>
        <v/>
      </c>
      <c r="F97" s="111"/>
      <c r="G97" s="13"/>
      <c r="H97" s="2"/>
      <c r="I97" s="263"/>
      <c r="J97" s="7"/>
      <c r="K97" s="90">
        <v>0.2432207431090368</v>
      </c>
      <c r="L97" s="11" t="s">
        <v>92</v>
      </c>
      <c r="M97" s="11" t="s">
        <v>93</v>
      </c>
    </row>
    <row r="98" spans="1:13">
      <c r="A98" s="108" t="s">
        <v>110</v>
      </c>
      <c r="B98" s="127" t="s">
        <v>91</v>
      </c>
      <c r="C98" s="77"/>
      <c r="D98" s="149" t="str">
        <f t="shared" si="6"/>
        <v/>
      </c>
      <c r="E98" s="171" t="str">
        <f t="shared" si="7"/>
        <v/>
      </c>
      <c r="F98" s="111"/>
      <c r="G98" s="13"/>
      <c r="H98" s="2"/>
      <c r="I98" s="263"/>
      <c r="J98" s="7"/>
      <c r="K98" s="90">
        <v>0.32611790765373599</v>
      </c>
      <c r="L98" s="11" t="s">
        <v>92</v>
      </c>
      <c r="M98" s="11" t="s">
        <v>93</v>
      </c>
    </row>
    <row r="99" spans="1:13">
      <c r="A99" s="108" t="s">
        <v>111</v>
      </c>
      <c r="B99" s="127" t="s">
        <v>91</v>
      </c>
      <c r="C99" s="77"/>
      <c r="D99" s="149" t="str">
        <f t="shared" si="6"/>
        <v/>
      </c>
      <c r="E99" s="171" t="str">
        <f t="shared" si="7"/>
        <v/>
      </c>
      <c r="F99" s="111"/>
      <c r="G99" s="13"/>
      <c r="H99" s="2"/>
      <c r="I99" s="263"/>
      <c r="J99" s="7"/>
      <c r="K99" s="90">
        <v>0.66840161917946761</v>
      </c>
      <c r="L99" s="11" t="s">
        <v>92</v>
      </c>
      <c r="M99" s="11" t="s">
        <v>93</v>
      </c>
    </row>
    <row r="100" spans="1:13">
      <c r="A100" s="108" t="s">
        <v>112</v>
      </c>
      <c r="B100" s="127" t="s">
        <v>91</v>
      </c>
      <c r="C100" s="77"/>
      <c r="D100" s="149" t="str">
        <f t="shared" si="6"/>
        <v/>
      </c>
      <c r="E100" s="171" t="str">
        <f t="shared" si="7"/>
        <v/>
      </c>
      <c r="F100" s="111"/>
      <c r="G100" s="13"/>
      <c r="H100" s="2"/>
      <c r="I100" s="7"/>
      <c r="J100" s="7"/>
      <c r="K100" s="90">
        <v>0.70280722585073518</v>
      </c>
      <c r="L100" s="11" t="s">
        <v>92</v>
      </c>
      <c r="M100" s="11" t="s">
        <v>93</v>
      </c>
    </row>
    <row r="101" spans="1:13">
      <c r="A101" s="108" t="s">
        <v>113</v>
      </c>
      <c r="B101" s="127" t="s">
        <v>91</v>
      </c>
      <c r="C101" s="77"/>
      <c r="D101" s="149" t="str">
        <f t="shared" si="6"/>
        <v/>
      </c>
      <c r="E101" s="171" t="str">
        <f t="shared" si="7"/>
        <v/>
      </c>
      <c r="F101" s="111"/>
      <c r="G101" s="13"/>
      <c r="H101" s="2"/>
      <c r="I101" s="7"/>
      <c r="J101" s="7"/>
      <c r="K101" s="90">
        <v>0.68108354164497065</v>
      </c>
      <c r="L101" s="11" t="s">
        <v>92</v>
      </c>
      <c r="M101" s="11" t="s">
        <v>93</v>
      </c>
    </row>
    <row r="102" spans="1:13">
      <c r="A102" s="108" t="s">
        <v>114</v>
      </c>
      <c r="B102" s="127" t="s">
        <v>91</v>
      </c>
      <c r="C102" s="77"/>
      <c r="D102" s="149" t="str">
        <f t="shared" si="6"/>
        <v/>
      </c>
      <c r="E102" s="171" t="str">
        <f t="shared" si="7"/>
        <v/>
      </c>
      <c r="F102" s="111"/>
      <c r="G102" s="13"/>
      <c r="H102" s="2"/>
      <c r="I102" s="7"/>
      <c r="J102" s="7"/>
      <c r="K102" s="90">
        <v>1.0968327159905724</v>
      </c>
      <c r="L102" s="11" t="s">
        <v>92</v>
      </c>
      <c r="M102" s="11" t="s">
        <v>93</v>
      </c>
    </row>
    <row r="103" spans="1:13">
      <c r="A103" s="108" t="s">
        <v>115</v>
      </c>
      <c r="B103" s="127" t="s">
        <v>91</v>
      </c>
      <c r="C103" s="77"/>
      <c r="D103" s="149" t="str">
        <f t="shared" si="6"/>
        <v/>
      </c>
      <c r="E103" s="171" t="str">
        <f t="shared" si="7"/>
        <v/>
      </c>
      <c r="F103" s="111"/>
      <c r="G103" s="13"/>
      <c r="H103" s="2"/>
      <c r="I103" s="7"/>
      <c r="J103" s="7"/>
      <c r="K103" s="90">
        <v>5.4879940781715111E-2</v>
      </c>
      <c r="L103" s="11" t="s">
        <v>92</v>
      </c>
      <c r="M103" s="11" t="s">
        <v>93</v>
      </c>
    </row>
    <row r="104" spans="1:13">
      <c r="A104" s="108" t="s">
        <v>116</v>
      </c>
      <c r="B104" s="127" t="s">
        <v>91</v>
      </c>
      <c r="C104" s="77"/>
      <c r="D104" s="149" t="str">
        <f t="shared" si="6"/>
        <v/>
      </c>
      <c r="E104" s="171" t="str">
        <f t="shared" si="7"/>
        <v/>
      </c>
      <c r="F104" s="111"/>
      <c r="G104" s="13"/>
      <c r="H104" s="2"/>
      <c r="I104" s="7"/>
      <c r="J104" s="7"/>
      <c r="K104" s="90">
        <v>0.10707946329412216</v>
      </c>
      <c r="L104" s="11" t="s">
        <v>92</v>
      </c>
      <c r="M104" s="11" t="s">
        <v>93</v>
      </c>
    </row>
    <row r="105" spans="1:13">
      <c r="A105" s="119" t="s">
        <v>47</v>
      </c>
      <c r="B105" s="141"/>
      <c r="C105" s="142"/>
      <c r="D105" s="139"/>
      <c r="E105" s="168"/>
      <c r="F105" s="111"/>
      <c r="G105" s="13"/>
      <c r="H105" s="2"/>
      <c r="I105" s="2"/>
      <c r="J105" s="2"/>
      <c r="K105" s="12"/>
      <c r="L105" s="12"/>
      <c r="M105" s="12"/>
    </row>
    <row r="106" spans="1:13">
      <c r="A106" s="63"/>
      <c r="B106" s="127" t="s">
        <v>91</v>
      </c>
      <c r="C106" s="78"/>
      <c r="D106" s="91"/>
      <c r="E106" s="171" t="str">
        <f>IF(C106&gt;0,C106*D106,"")</f>
        <v/>
      </c>
      <c r="F106" s="111"/>
      <c r="G106" s="13"/>
      <c r="H106" s="2"/>
      <c r="I106" s="2"/>
      <c r="J106" s="2"/>
      <c r="K106" s="12"/>
      <c r="L106" s="12"/>
      <c r="M106" s="12"/>
    </row>
    <row r="107" spans="1:13">
      <c r="A107" s="146"/>
      <c r="B107" s="147"/>
      <c r="C107" s="148"/>
      <c r="D107" s="148"/>
      <c r="E107" s="148"/>
      <c r="F107" s="145"/>
      <c r="G107" s="13"/>
      <c r="H107" s="2"/>
      <c r="I107" s="2"/>
      <c r="J107" s="2"/>
      <c r="K107" s="12"/>
      <c r="L107" s="12"/>
      <c r="M107" s="12"/>
    </row>
    <row r="108" spans="1:13">
      <c r="A108" s="13"/>
      <c r="B108" s="14"/>
      <c r="C108" s="13"/>
      <c r="D108" s="13"/>
      <c r="E108" s="13"/>
      <c r="F108" s="13"/>
      <c r="G108" s="13"/>
      <c r="H108" s="2"/>
      <c r="I108" s="2"/>
      <c r="J108" s="2"/>
      <c r="K108" s="12"/>
      <c r="L108" s="12"/>
      <c r="M108" s="12"/>
    </row>
    <row r="109" spans="1:13">
      <c r="A109" s="13"/>
      <c r="B109" s="14"/>
      <c r="C109" s="13"/>
      <c r="D109" s="13"/>
      <c r="E109" s="13"/>
      <c r="F109" s="13"/>
      <c r="G109" s="13"/>
      <c r="H109" s="2"/>
      <c r="I109" s="2"/>
      <c r="J109" s="2"/>
      <c r="K109" s="12"/>
      <c r="L109" s="12"/>
      <c r="M109" s="12"/>
    </row>
    <row r="110" spans="1:13" ht="21">
      <c r="A110" s="104" t="s">
        <v>8</v>
      </c>
      <c r="B110" s="105"/>
      <c r="C110" s="106"/>
      <c r="D110" s="106"/>
      <c r="E110" s="106"/>
      <c r="F110" s="107"/>
      <c r="G110" s="13"/>
      <c r="H110" s="2"/>
      <c r="I110" s="2"/>
      <c r="J110" s="2"/>
      <c r="K110" s="12"/>
      <c r="L110" s="12"/>
      <c r="M110" s="12"/>
    </row>
    <row r="111" spans="1:13" ht="21">
      <c r="A111" s="151"/>
      <c r="B111" s="109"/>
      <c r="C111" s="110"/>
      <c r="D111" s="110"/>
      <c r="E111" s="110"/>
      <c r="F111" s="111"/>
      <c r="G111" s="13"/>
      <c r="H111" s="2"/>
      <c r="I111" s="2"/>
      <c r="J111" s="2"/>
      <c r="K111" s="12"/>
      <c r="L111" s="12"/>
      <c r="M111" s="12"/>
    </row>
    <row r="112" spans="1:13">
      <c r="A112" s="108"/>
      <c r="B112" s="110"/>
      <c r="C112" s="110"/>
      <c r="D112" s="110"/>
      <c r="E112" s="110"/>
      <c r="F112" s="111"/>
      <c r="G112" s="13"/>
      <c r="H112" s="2"/>
      <c r="I112" s="2"/>
      <c r="J112" s="2"/>
      <c r="K112" s="12"/>
      <c r="L112" s="12"/>
      <c r="M112" s="12"/>
    </row>
    <row r="113" spans="1:13">
      <c r="A113" s="112" t="s">
        <v>117</v>
      </c>
      <c r="B113" s="113"/>
      <c r="C113" s="114"/>
      <c r="D113" s="114"/>
      <c r="E113" s="114"/>
      <c r="F113" s="111"/>
      <c r="G113" s="13"/>
      <c r="H113" s="2"/>
      <c r="I113" s="2"/>
      <c r="J113" s="2"/>
      <c r="K113" s="12"/>
      <c r="L113" s="12"/>
      <c r="M113" s="12"/>
    </row>
    <row r="114" spans="1:13" ht="30">
      <c r="A114" s="119"/>
      <c r="B114" s="117" t="s">
        <v>21</v>
      </c>
      <c r="C114" s="117" t="s">
        <v>25</v>
      </c>
      <c r="D114" s="118" t="s">
        <v>118</v>
      </c>
      <c r="E114" s="118" t="s">
        <v>27</v>
      </c>
      <c r="F114" s="111"/>
      <c r="G114" s="13"/>
      <c r="H114" s="2"/>
      <c r="I114" s="2"/>
      <c r="J114" s="2"/>
      <c r="K114" s="132" t="s">
        <v>30</v>
      </c>
      <c r="L114" s="132" t="s">
        <v>21</v>
      </c>
      <c r="M114" s="132" t="s">
        <v>28</v>
      </c>
    </row>
    <row r="115" spans="1:13">
      <c r="A115" s="108" t="s">
        <v>119</v>
      </c>
      <c r="B115" s="152" t="s">
        <v>38</v>
      </c>
      <c r="C115" s="76"/>
      <c r="D115" s="149" t="str">
        <f>IF(C115&gt;0,K115,"")</f>
        <v/>
      </c>
      <c r="E115" s="171" t="str">
        <f>IF(B116="ja",0,(IF(C115="","",C115*K115)))</f>
        <v/>
      </c>
      <c r="F115" s="111"/>
      <c r="G115" s="13"/>
      <c r="H115" s="2"/>
      <c r="I115" s="2"/>
      <c r="J115" s="2"/>
      <c r="K115" s="90">
        <v>0.28920000000000001</v>
      </c>
      <c r="L115" s="11" t="s">
        <v>82</v>
      </c>
      <c r="M115" s="11" t="s">
        <v>83</v>
      </c>
    </row>
    <row r="116" spans="1:13" ht="30" customHeight="1">
      <c r="A116" s="155" t="s">
        <v>84</v>
      </c>
      <c r="B116" s="66" t="s">
        <v>85</v>
      </c>
      <c r="C116" s="114"/>
      <c r="D116" s="139"/>
      <c r="E116" s="168"/>
      <c r="F116" s="111"/>
      <c r="G116" s="13"/>
      <c r="H116" s="6" t="s">
        <v>120</v>
      </c>
      <c r="I116" s="7" t="s">
        <v>121</v>
      </c>
      <c r="J116" s="2"/>
      <c r="K116" s="12"/>
      <c r="L116" s="12"/>
      <c r="M116" s="12"/>
    </row>
    <row r="117" spans="1:13">
      <c r="A117" s="157" t="s">
        <v>86</v>
      </c>
      <c r="B117" s="158" t="s">
        <v>82</v>
      </c>
      <c r="C117" s="67"/>
      <c r="D117" s="139"/>
      <c r="E117" s="171" t="str">
        <f>IF(C117="","",C115*C117)</f>
        <v/>
      </c>
      <c r="F117" s="111"/>
      <c r="G117" s="13"/>
      <c r="H117" s="2"/>
      <c r="I117" s="263" t="s">
        <v>122</v>
      </c>
      <c r="J117" s="2"/>
      <c r="K117" s="12"/>
      <c r="L117" s="12"/>
      <c r="M117" s="12"/>
    </row>
    <row r="118" spans="1:13">
      <c r="A118" s="161"/>
      <c r="B118" s="130"/>
      <c r="C118" s="162"/>
      <c r="D118" s="139"/>
      <c r="E118" s="168"/>
      <c r="F118" s="111"/>
      <c r="G118" s="13"/>
      <c r="H118" s="2"/>
      <c r="I118" s="263"/>
      <c r="J118" s="2"/>
      <c r="K118" s="12"/>
      <c r="L118" s="12"/>
      <c r="M118" s="12"/>
    </row>
    <row r="119" spans="1:13">
      <c r="A119" s="154" t="s">
        <v>123</v>
      </c>
      <c r="B119" s="152" t="s">
        <v>38</v>
      </c>
      <c r="C119" s="76"/>
      <c r="D119" s="149" t="str">
        <f>IF(C119&gt;0,K119,"")</f>
        <v/>
      </c>
      <c r="E119" s="171" t="str">
        <f>IF(B120="ja",0,(IF(C119="","",C119*K119)))</f>
        <v/>
      </c>
      <c r="F119" s="111"/>
      <c r="G119" s="13"/>
      <c r="H119" s="2"/>
      <c r="I119" s="263"/>
      <c r="J119" s="7"/>
      <c r="K119" s="90">
        <v>0.28920000000000001</v>
      </c>
      <c r="L119" s="11" t="s">
        <v>82</v>
      </c>
      <c r="M119" s="11" t="s">
        <v>83</v>
      </c>
    </row>
    <row r="120" spans="1:13">
      <c r="A120" s="155" t="s">
        <v>124</v>
      </c>
      <c r="B120" s="66" t="s">
        <v>85</v>
      </c>
      <c r="C120" s="113"/>
      <c r="D120" s="113"/>
      <c r="E120" s="113"/>
      <c r="F120" s="111"/>
      <c r="G120" s="13"/>
      <c r="H120" s="2"/>
      <c r="I120" s="7"/>
      <c r="J120" s="7"/>
      <c r="K120" s="12"/>
      <c r="L120" s="12"/>
      <c r="M120" s="12"/>
    </row>
    <row r="121" spans="1:13">
      <c r="A121" s="156"/>
      <c r="B121" s="152"/>
      <c r="C121" s="110"/>
      <c r="D121" s="110"/>
      <c r="E121" s="110"/>
      <c r="F121" s="111"/>
      <c r="G121" s="13"/>
      <c r="H121" s="2"/>
      <c r="I121" s="263"/>
      <c r="J121" s="2"/>
      <c r="K121" s="12"/>
      <c r="L121" s="12"/>
      <c r="M121" s="12"/>
    </row>
    <row r="122" spans="1:13">
      <c r="A122" s="159" t="s">
        <v>125</v>
      </c>
      <c r="B122" s="130"/>
      <c r="C122" s="160"/>
      <c r="D122" s="160"/>
      <c r="E122" s="160"/>
      <c r="F122" s="111"/>
      <c r="G122" s="13"/>
      <c r="H122" s="2"/>
      <c r="I122" s="263"/>
      <c r="J122" s="2"/>
      <c r="K122" s="12"/>
      <c r="L122" s="12"/>
      <c r="M122" s="12"/>
    </row>
    <row r="123" spans="1:13" ht="30">
      <c r="A123" s="114"/>
      <c r="B123" s="117" t="s">
        <v>21</v>
      </c>
      <c r="C123" s="117" t="s">
        <v>25</v>
      </c>
      <c r="D123" s="118" t="s">
        <v>118</v>
      </c>
      <c r="E123" s="118" t="s">
        <v>27</v>
      </c>
      <c r="F123" s="111"/>
      <c r="G123" s="13"/>
      <c r="H123" s="2"/>
      <c r="I123" s="2"/>
      <c r="J123" s="2"/>
      <c r="K123" s="132" t="s">
        <v>30</v>
      </c>
      <c r="L123" s="132" t="s">
        <v>21</v>
      </c>
      <c r="M123" s="132" t="s">
        <v>28</v>
      </c>
    </row>
    <row r="124" spans="1:13">
      <c r="A124" s="68" t="s">
        <v>126</v>
      </c>
      <c r="B124" s="152" t="s">
        <v>38</v>
      </c>
      <c r="C124" s="81"/>
      <c r="D124" s="149" t="str">
        <f>IF(C124&gt;0,K124,"")</f>
        <v/>
      </c>
      <c r="E124" s="171" t="str">
        <f t="shared" ref="E124" si="8">IF(C124&gt;0,C124*K124,"")</f>
        <v/>
      </c>
      <c r="F124" s="111"/>
      <c r="G124" s="13"/>
      <c r="H124" s="2" t="s">
        <v>127</v>
      </c>
      <c r="I124" s="269" t="s">
        <v>128</v>
      </c>
      <c r="J124" s="2"/>
      <c r="K124" s="90">
        <f>VLOOKUP(A124,Fernheizwerke[],2)</f>
        <v>0</v>
      </c>
      <c r="L124" s="11" t="s">
        <v>82</v>
      </c>
      <c r="M124" s="11">
        <f>VLOOKUP(A124,Fernheizwerke[],3)</f>
        <v>0</v>
      </c>
    </row>
    <row r="125" spans="1:13">
      <c r="A125" s="108" t="s">
        <v>129</v>
      </c>
      <c r="B125" s="152" t="s">
        <v>38</v>
      </c>
      <c r="C125" s="81"/>
      <c r="D125" s="67"/>
      <c r="E125" s="171" t="str">
        <f>IF(C125&gt;0,C125*D125,"")</f>
        <v/>
      </c>
      <c r="F125" s="111"/>
      <c r="G125" s="13"/>
      <c r="H125" s="2"/>
      <c r="I125" s="269"/>
      <c r="J125" s="2"/>
      <c r="K125" s="12"/>
      <c r="L125" s="12"/>
      <c r="M125" s="12"/>
    </row>
    <row r="126" spans="1:13">
      <c r="A126" s="108" t="s">
        <v>130</v>
      </c>
      <c r="B126" s="152" t="s">
        <v>38</v>
      </c>
      <c r="C126" s="76"/>
      <c r="D126" s="62"/>
      <c r="E126" s="171" t="str">
        <f>IF(C126&gt;0,C126*D126,"")</f>
        <v/>
      </c>
      <c r="F126" s="111"/>
      <c r="G126" s="13"/>
      <c r="H126" s="2"/>
      <c r="I126" s="269"/>
      <c r="J126" s="2"/>
      <c r="K126" s="12"/>
      <c r="L126" s="12"/>
      <c r="M126" s="12"/>
    </row>
    <row r="127" spans="1:13">
      <c r="A127" s="153"/>
      <c r="B127" s="109"/>
      <c r="C127" s="110"/>
      <c r="D127" s="110"/>
      <c r="E127" s="110"/>
      <c r="F127" s="111"/>
      <c r="G127" s="13"/>
      <c r="H127" s="2"/>
      <c r="I127" s="2"/>
      <c r="J127" s="2"/>
      <c r="K127" s="12"/>
      <c r="L127" s="12"/>
      <c r="M127" s="12"/>
    </row>
    <row r="128" spans="1:13">
      <c r="A128" s="146"/>
      <c r="B128" s="147"/>
      <c r="C128" s="148"/>
      <c r="D128" s="148"/>
      <c r="E128" s="148"/>
      <c r="F128" s="145"/>
      <c r="G128" s="13"/>
      <c r="H128" s="2"/>
      <c r="I128" s="2"/>
      <c r="J128" s="2"/>
      <c r="K128" s="12"/>
      <c r="L128" s="12"/>
      <c r="M128" s="12"/>
    </row>
    <row r="129" spans="1:13">
      <c r="A129" s="13"/>
      <c r="B129" s="14"/>
      <c r="C129" s="13"/>
      <c r="D129" s="13"/>
      <c r="E129" s="13"/>
      <c r="F129" s="13"/>
      <c r="G129" s="13"/>
      <c r="H129" s="2"/>
      <c r="I129" s="2"/>
      <c r="J129" s="2"/>
      <c r="K129" s="12"/>
      <c r="L129" s="12"/>
      <c r="M129" s="12"/>
    </row>
    <row r="130" spans="1:13">
      <c r="A130" s="13"/>
      <c r="B130" s="14"/>
      <c r="C130" s="13"/>
      <c r="D130" s="13"/>
      <c r="E130" s="13"/>
      <c r="F130" s="13"/>
      <c r="G130" s="13"/>
      <c r="H130" s="2"/>
      <c r="I130" s="2"/>
      <c r="J130" s="2"/>
      <c r="K130" s="12"/>
      <c r="L130" s="12"/>
      <c r="M130" s="12"/>
    </row>
    <row r="131" spans="1:13" ht="21.6" customHeight="1">
      <c r="A131" s="97" t="s">
        <v>131</v>
      </c>
      <c r="B131" s="100"/>
      <c r="C131" s="98"/>
      <c r="D131" s="98"/>
      <c r="E131" s="98"/>
      <c r="F131" s="99"/>
      <c r="G131" s="13"/>
      <c r="H131" s="6"/>
      <c r="I131" s="267"/>
      <c r="J131" s="8"/>
      <c r="K131" s="12"/>
      <c r="L131" s="12"/>
      <c r="M131" s="12"/>
    </row>
    <row r="132" spans="1:13" ht="21">
      <c r="A132" s="172"/>
      <c r="B132" s="102"/>
      <c r="C132" s="103"/>
      <c r="D132" s="103"/>
      <c r="E132" s="103"/>
      <c r="F132" s="122"/>
      <c r="G132" s="13"/>
      <c r="H132" s="2"/>
      <c r="I132" s="267"/>
      <c r="J132" s="8"/>
      <c r="K132" s="12"/>
      <c r="L132" s="12"/>
      <c r="M132" s="12"/>
    </row>
    <row r="133" spans="1:13">
      <c r="A133" s="119"/>
      <c r="B133" s="114"/>
      <c r="C133" s="114"/>
      <c r="D133" s="114"/>
      <c r="E133" s="114"/>
      <c r="F133" s="122"/>
      <c r="G133" s="13"/>
      <c r="H133" s="2"/>
      <c r="I133" s="267"/>
      <c r="J133" s="8"/>
      <c r="K133" s="12"/>
      <c r="L133" s="12"/>
      <c r="M133" s="12"/>
    </row>
    <row r="134" spans="1:13">
      <c r="A134" s="112"/>
      <c r="B134" s="113"/>
      <c r="C134" s="114"/>
      <c r="D134" s="114"/>
      <c r="E134" s="114"/>
      <c r="F134" s="122"/>
      <c r="G134" s="13"/>
      <c r="H134" s="2"/>
      <c r="I134" s="2"/>
      <c r="J134" s="2"/>
      <c r="K134" s="12"/>
      <c r="L134" s="12"/>
      <c r="M134" s="12"/>
    </row>
    <row r="135" spans="1:13" ht="15.75" thickBot="1">
      <c r="A135" s="119"/>
      <c r="B135" s="113"/>
      <c r="C135" s="117" t="s">
        <v>25</v>
      </c>
      <c r="D135" s="117" t="s">
        <v>21</v>
      </c>
      <c r="E135" s="114"/>
      <c r="F135" s="122"/>
      <c r="G135" s="13"/>
      <c r="H135" s="2"/>
      <c r="I135" s="2"/>
      <c r="J135" s="2"/>
      <c r="K135" s="12"/>
      <c r="L135" s="12"/>
      <c r="M135" s="12"/>
    </row>
    <row r="136" spans="1:13" ht="15.75" thickBot="1">
      <c r="A136" s="185" t="s">
        <v>20</v>
      </c>
      <c r="B136" s="186"/>
      <c r="C136" s="187">
        <f>SUM(C137:C139)/1000</f>
        <v>0</v>
      </c>
      <c r="D136" s="188" t="s">
        <v>132</v>
      </c>
      <c r="E136" s="114"/>
      <c r="F136" s="122"/>
      <c r="G136" s="13"/>
      <c r="H136" s="2"/>
      <c r="I136" s="2"/>
      <c r="J136" s="2"/>
      <c r="K136" s="12"/>
      <c r="L136" s="12"/>
      <c r="M136" s="12"/>
    </row>
    <row r="137" spans="1:13">
      <c r="A137" s="119" t="s">
        <v>133</v>
      </c>
      <c r="B137" s="113"/>
      <c r="C137" s="242">
        <f>SUM(E19:E33)</f>
        <v>0</v>
      </c>
      <c r="D137" s="189" t="s">
        <v>134</v>
      </c>
      <c r="E137" s="114"/>
      <c r="F137" s="122"/>
      <c r="G137" s="13"/>
      <c r="H137" s="2"/>
      <c r="I137" s="2"/>
      <c r="J137" s="2"/>
      <c r="K137" s="12"/>
      <c r="L137" s="12"/>
      <c r="M137" s="12"/>
    </row>
    <row r="138" spans="1:13">
      <c r="A138" s="119" t="s">
        <v>58</v>
      </c>
      <c r="B138" s="113"/>
      <c r="C138" s="243">
        <f>SUM(E47:E62)+SUM(E66:E106)</f>
        <v>0</v>
      </c>
      <c r="D138" s="190" t="s">
        <v>134</v>
      </c>
      <c r="E138" s="114"/>
      <c r="F138" s="122"/>
      <c r="G138" s="13"/>
      <c r="H138" s="2"/>
      <c r="I138" s="2"/>
      <c r="J138" s="2"/>
      <c r="K138" s="12"/>
      <c r="L138" s="12"/>
      <c r="M138" s="12"/>
    </row>
    <row r="139" spans="1:13">
      <c r="A139" s="119" t="s">
        <v>135</v>
      </c>
      <c r="B139" s="113"/>
      <c r="C139" s="244">
        <f>SUM(E38:E42)</f>
        <v>0</v>
      </c>
      <c r="D139" s="190" t="s">
        <v>134</v>
      </c>
      <c r="E139" s="114"/>
      <c r="F139" s="122"/>
      <c r="G139" s="13"/>
      <c r="H139" s="2"/>
      <c r="I139" s="2"/>
      <c r="J139" s="2"/>
      <c r="K139" s="12"/>
      <c r="L139" s="12"/>
      <c r="M139" s="12"/>
    </row>
    <row r="140" spans="1:13" ht="15.75" thickBot="1">
      <c r="A140" s="112"/>
      <c r="B140" s="113"/>
      <c r="C140" s="114"/>
      <c r="D140" s="191"/>
      <c r="E140" s="114"/>
      <c r="F140" s="122"/>
      <c r="G140" s="13"/>
      <c r="H140" s="2"/>
      <c r="I140" s="2"/>
      <c r="J140" s="2"/>
      <c r="K140" s="12"/>
      <c r="L140" s="12"/>
      <c r="M140" s="12"/>
    </row>
    <row r="141" spans="1:13">
      <c r="A141" s="177" t="s">
        <v>136</v>
      </c>
      <c r="B141" s="178"/>
      <c r="C141" s="179">
        <f>(C143+C145+C146+C147)/1000</f>
        <v>0</v>
      </c>
      <c r="D141" s="180" t="s">
        <v>132</v>
      </c>
      <c r="E141" s="114"/>
      <c r="F141" s="122"/>
      <c r="G141" s="13"/>
      <c r="H141" s="2"/>
      <c r="I141" s="2"/>
      <c r="J141" s="2"/>
      <c r="K141" s="12"/>
      <c r="L141" s="12"/>
      <c r="M141" s="12"/>
    </row>
    <row r="142" spans="1:13" ht="15.75" thickBot="1">
      <c r="A142" s="181" t="s">
        <v>137</v>
      </c>
      <c r="B142" s="182"/>
      <c r="C142" s="183">
        <f>(C144+C146+C147)/1000</f>
        <v>0</v>
      </c>
      <c r="D142" s="184" t="s">
        <v>132</v>
      </c>
      <c r="E142" s="114"/>
      <c r="F142" s="122"/>
      <c r="G142" s="13"/>
      <c r="H142" s="2" t="s">
        <v>8</v>
      </c>
      <c r="I142" s="267" t="s">
        <v>138</v>
      </c>
      <c r="J142" s="2"/>
      <c r="K142" s="12"/>
      <c r="L142" s="12"/>
      <c r="M142" s="12"/>
    </row>
    <row r="143" spans="1:13">
      <c r="A143" s="114" t="s">
        <v>139</v>
      </c>
      <c r="B143" s="113"/>
      <c r="C143" s="245">
        <f>SUM(E115)</f>
        <v>0</v>
      </c>
      <c r="D143" s="189" t="s">
        <v>134</v>
      </c>
      <c r="E143" s="114"/>
      <c r="F143" s="122"/>
      <c r="G143" s="13"/>
      <c r="H143" s="2"/>
      <c r="I143" s="267"/>
      <c r="J143" s="2"/>
      <c r="K143" s="12"/>
      <c r="L143" s="12"/>
      <c r="M143" s="12"/>
    </row>
    <row r="144" spans="1:13">
      <c r="A144" s="114" t="s">
        <v>140</v>
      </c>
      <c r="B144" s="113"/>
      <c r="C144" s="244">
        <f>IF(C117&gt;0,SUM(E117),SUM(E115))</f>
        <v>0</v>
      </c>
      <c r="D144" s="190" t="s">
        <v>134</v>
      </c>
      <c r="E144" s="114"/>
      <c r="F144" s="122"/>
      <c r="G144" s="13"/>
      <c r="H144" s="2"/>
      <c r="I144" s="2"/>
      <c r="J144" s="2"/>
      <c r="K144" s="12"/>
      <c r="L144" s="12"/>
      <c r="M144" s="12"/>
    </row>
    <row r="145" spans="1:13">
      <c r="A145" s="114" t="s">
        <v>141</v>
      </c>
      <c r="B145" s="113"/>
      <c r="C145" s="244">
        <f>SUM(E119)</f>
        <v>0</v>
      </c>
      <c r="D145" s="190" t="s">
        <v>134</v>
      </c>
      <c r="E145" s="114"/>
      <c r="F145" s="122"/>
      <c r="G145" s="13"/>
      <c r="H145" s="2"/>
      <c r="I145" s="2"/>
      <c r="J145" s="2"/>
      <c r="K145" s="12"/>
      <c r="L145" s="12"/>
      <c r="M145" s="12"/>
    </row>
    <row r="146" spans="1:13">
      <c r="A146" s="114" t="s">
        <v>127</v>
      </c>
      <c r="B146" s="113"/>
      <c r="C146" s="244">
        <f>SUM(E124)+SUM(E125)</f>
        <v>0</v>
      </c>
      <c r="D146" s="190" t="s">
        <v>134</v>
      </c>
      <c r="E146" s="114"/>
      <c r="F146" s="122"/>
      <c r="G146" s="13"/>
      <c r="H146" s="2"/>
      <c r="I146" s="2"/>
      <c r="J146" s="2"/>
      <c r="K146" s="12"/>
      <c r="L146" s="12"/>
      <c r="M146" s="12"/>
    </row>
    <row r="147" spans="1:13">
      <c r="A147" s="114" t="s">
        <v>130</v>
      </c>
      <c r="B147" s="113"/>
      <c r="C147" s="244">
        <f>SUM(E126)</f>
        <v>0</v>
      </c>
      <c r="D147" s="190" t="s">
        <v>134</v>
      </c>
      <c r="E147" s="114"/>
      <c r="F147" s="122"/>
      <c r="G147" s="13"/>
      <c r="H147" s="2"/>
      <c r="I147" s="2"/>
      <c r="J147" s="2"/>
      <c r="K147" s="12"/>
      <c r="L147" s="12"/>
      <c r="M147" s="12"/>
    </row>
    <row r="148" spans="1:13">
      <c r="A148" s="119"/>
      <c r="B148" s="113"/>
      <c r="C148" s="114"/>
      <c r="D148" s="114"/>
      <c r="E148" s="114"/>
      <c r="F148" s="122"/>
      <c r="G148" s="13"/>
      <c r="H148" s="2"/>
      <c r="I148" s="2"/>
      <c r="J148" s="2"/>
      <c r="K148" s="12"/>
      <c r="L148" s="12"/>
      <c r="M148" s="12"/>
    </row>
    <row r="149" spans="1:13">
      <c r="A149" s="174"/>
      <c r="B149" s="175"/>
      <c r="C149" s="176"/>
      <c r="D149" s="176"/>
      <c r="E149" s="176"/>
      <c r="F149" s="173"/>
      <c r="G149" s="13"/>
      <c r="H149" s="2"/>
      <c r="I149" s="2"/>
      <c r="J149" s="2"/>
      <c r="K149" s="12"/>
      <c r="L149" s="12"/>
      <c r="M149" s="12"/>
    </row>
    <row r="150" spans="1:13">
      <c r="A150" s="13"/>
      <c r="B150" s="14"/>
      <c r="C150" s="13"/>
      <c r="D150" s="13"/>
      <c r="E150" s="13"/>
      <c r="F150" s="13"/>
      <c r="G150" s="13"/>
      <c r="H150" s="13"/>
      <c r="I150" s="13"/>
      <c r="J150" s="13"/>
      <c r="K150" s="13"/>
      <c r="L150" s="13"/>
      <c r="M150" s="13"/>
    </row>
  </sheetData>
  <sheetProtection algorithmName="SHA-512" hashValue="CYG81Pbj+aaWx52RTqcBAHH8ggSJFZotkxex18Z+vvg9voyXGggtICEEImQXOG5rnIiuQMb6H9Bur613KGIKzQ==" saltValue="mJzvCVoynThSK/06PrCatA==" spinCount="100000" sheet="1" objects="1" scenarios="1"/>
  <mergeCells count="23">
    <mergeCell ref="I142:I143"/>
    <mergeCell ref="B8:D8"/>
    <mergeCell ref="B3:D3"/>
    <mergeCell ref="B4:D4"/>
    <mergeCell ref="B5:D5"/>
    <mergeCell ref="B6:D6"/>
    <mergeCell ref="B7:D7"/>
    <mergeCell ref="A64:E64"/>
    <mergeCell ref="I97:I99"/>
    <mergeCell ref="B9:D9"/>
    <mergeCell ref="B10:D10"/>
    <mergeCell ref="I14:I16"/>
    <mergeCell ref="I18:I23"/>
    <mergeCell ref="I37:I43"/>
    <mergeCell ref="I44:I45"/>
    <mergeCell ref="I117:I119"/>
    <mergeCell ref="I121:I122"/>
    <mergeCell ref="I124:I126"/>
    <mergeCell ref="I131:I133"/>
    <mergeCell ref="H47:H48"/>
    <mergeCell ref="I47:I53"/>
    <mergeCell ref="H56:H58"/>
    <mergeCell ref="I56:I58"/>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5">
        <x14:dataValidation type="list" allowBlank="1" showInputMessage="1" showErrorMessage="1" xr:uid="{225AF157-15D4-41EE-9387-89A6A57A821F}">
          <x14:formula1>
            <xm:f>Emissionsfaktoren!$A$27:$A$28</xm:f>
          </x14:formula1>
          <xm:sqref>B24</xm:sqref>
        </x14:dataValidation>
        <x14:dataValidation type="list" allowBlank="1" showInputMessage="1" showErrorMessage="1" xr:uid="{24021024-4A57-49FA-9AD3-959ACFDE2891}">
          <x14:formula1>
            <xm:f>'Fernwärme in Südtirol'!$A$2:$A$9</xm:f>
          </x14:formula1>
          <xm:sqref>A124</xm:sqref>
        </x14:dataValidation>
        <x14:dataValidation type="list" allowBlank="1" showInputMessage="1" showErrorMessage="1" xr:uid="{EEAFB45F-34A9-4CB4-A49C-B454CBAB25F1}">
          <x14:formula1>
            <xm:f>Emissionsfaktoren!$A$54:$A$55</xm:f>
          </x14:formula1>
          <xm:sqref>B29</xm:sqref>
        </x14:dataValidation>
        <x14:dataValidation type="list" allowBlank="1" showInputMessage="1" showErrorMessage="1" xr:uid="{DFA15F8B-6643-419D-983C-F8D34D7AE4B4}">
          <x14:formula1>
            <xm:f>andere!$A$3:$A$4</xm:f>
          </x14:formula1>
          <xm:sqref>B57 B116 B120</xm:sqref>
        </x14:dataValidation>
        <x14:dataValidation type="list" allowBlank="1" showInputMessage="1" showErrorMessage="1" xr:uid="{FF46A8AE-AC6D-4ACC-832C-0A7F39F51E28}">
          <x14:formula1>
            <xm:f>Emissionsfaktoren!$A$13:$A$14</xm:f>
          </x14:formula1>
          <xm:sqref>B21</xm:sqref>
        </x14:dataValidation>
        <x14:dataValidation type="list" showInputMessage="1" showErrorMessage="1" xr:uid="{E98BA830-2AE7-403E-AE4F-A018603CB550}">
          <x14:formula1>
            <xm:f>'EF Kältemittel IT'!$A$2:$A$23</xm:f>
          </x14:formula1>
          <xm:sqref>A38</xm:sqref>
        </x14:dataValidation>
        <x14:dataValidation type="list" allowBlank="1" showInputMessage="1" showErrorMessage="1" xr:uid="{E09B815F-1480-4E72-A83A-C9E722F99559}">
          <x14:formula1>
            <xm:f>'EF Kältemittel IT'!$A$2:$A$23</xm:f>
          </x14:formula1>
          <xm:sqref>A39:A40</xm:sqref>
        </x14:dataValidation>
        <x14:dataValidation type="list" allowBlank="1" showInputMessage="1" showErrorMessage="1" xr:uid="{DBFCAAFC-58ED-4A67-843A-DAA02F2ED194}">
          <x14:formula1>
            <xm:f>Emissionsfaktoren!$A$46:$A$47</xm:f>
          </x14:formula1>
          <xm:sqref>B28</xm:sqref>
        </x14:dataValidation>
        <x14:dataValidation type="list" allowBlank="1" showInputMessage="1" showErrorMessage="1" xr:uid="{4D895D7D-5B2D-4FED-833B-07F44CAE3A53}">
          <x14:formula1>
            <xm:f>Emissionsfaktoren!$A$41:$A$43</xm:f>
          </x14:formula1>
          <xm:sqref>B27</xm:sqref>
        </x14:dataValidation>
        <x14:dataValidation type="list" allowBlank="1" showInputMessage="1" showErrorMessage="1" xr:uid="{3586F9EA-C17C-4D8B-A2A0-2CAE99587F41}">
          <x14:formula1>
            <xm:f>Emissionsfaktoren!$A$37:$A$38</xm:f>
          </x14:formula1>
          <xm:sqref>B26</xm:sqref>
        </x14:dataValidation>
        <x14:dataValidation type="list" allowBlank="1" showInputMessage="1" showErrorMessage="1" xr:uid="{B7317C3F-8A8F-49EC-A6CB-DD2408B6904B}">
          <x14:formula1>
            <xm:f>Emissionsfaktoren!$A$31:$A$34</xm:f>
          </x14:formula1>
          <xm:sqref>B25</xm:sqref>
        </x14:dataValidation>
        <x14:dataValidation type="list" allowBlank="1" showInputMessage="1" showErrorMessage="1" xr:uid="{46ED8A9A-029C-48E8-87A3-F4EA893FCFEF}">
          <x14:formula1>
            <xm:f>Emissionsfaktoren!$A$23:$A$24</xm:f>
          </x14:formula1>
          <xm:sqref>B23</xm:sqref>
        </x14:dataValidation>
        <x14:dataValidation type="list" allowBlank="1" showInputMessage="1" showErrorMessage="1" xr:uid="{5567F648-3727-4156-A8B0-5EE74C97785B}">
          <x14:formula1>
            <xm:f>Emissionsfaktoren!$A$18:$A$20</xm:f>
          </x14:formula1>
          <xm:sqref>B22</xm:sqref>
        </x14:dataValidation>
        <x14:dataValidation type="list" allowBlank="1" showInputMessage="1" showErrorMessage="1" xr:uid="{D7D16A57-DEE7-464E-B196-628379564EE5}">
          <x14:formula1>
            <xm:f>Emissionsfaktoren!$A$8:$A$10</xm:f>
          </x14:formula1>
          <xm:sqref>B20</xm:sqref>
        </x14:dataValidation>
        <x14:dataValidation type="list" allowBlank="1" showInputMessage="1" showErrorMessage="1" xr:uid="{D126026E-12D5-472C-9C6E-30BE8A167A1D}">
          <x14:formula1>
            <xm:f>Emissionsfaktoren!$A$4:$A$5</xm:f>
          </x14:formula1>
          <xm:sqref>B19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1F42E-2697-4929-B694-7A54C7C1D2A1}">
  <dimension ref="A1:S57"/>
  <sheetViews>
    <sheetView showGridLines="0" zoomScale="75" zoomScaleNormal="75" workbookViewId="0">
      <selection activeCell="S45" sqref="S45"/>
    </sheetView>
  </sheetViews>
  <sheetFormatPr defaultColWidth="9.140625" defaultRowHeight="15"/>
  <cols>
    <col min="1" max="1" width="44.28515625" customWidth="1"/>
    <col min="2" max="2" width="21.85546875" style="9" customWidth="1"/>
    <col min="16" max="16" width="24.7109375" style="217" bestFit="1" customWidth="1"/>
    <col min="17" max="17" width="12.140625" style="217" bestFit="1" customWidth="1"/>
    <col min="18" max="18" width="18.7109375" style="217" customWidth="1"/>
    <col min="19" max="19" width="12.140625" style="217" bestFit="1" customWidth="1"/>
  </cols>
  <sheetData>
    <row r="1" spans="1:19" ht="26.1" customHeight="1">
      <c r="A1" s="232" t="s">
        <v>164</v>
      </c>
      <c r="B1" s="101"/>
      <c r="C1" s="101"/>
      <c r="D1" s="101"/>
      <c r="E1" s="101"/>
      <c r="F1" s="101"/>
      <c r="G1" s="101"/>
      <c r="H1" s="101"/>
      <c r="I1" s="101"/>
      <c r="J1" s="101"/>
      <c r="K1" s="101"/>
      <c r="L1" s="101"/>
      <c r="M1" s="101"/>
      <c r="N1" s="101"/>
      <c r="O1" s="101"/>
    </row>
    <row r="2" spans="1:19">
      <c r="A2" s="2"/>
      <c r="B2" s="2"/>
      <c r="C2" s="2"/>
      <c r="D2" s="2"/>
      <c r="E2" s="2"/>
      <c r="F2" s="2"/>
      <c r="G2" s="2"/>
      <c r="H2" s="2"/>
      <c r="I2" s="2"/>
      <c r="J2" s="2"/>
      <c r="K2" s="2"/>
      <c r="L2" s="2"/>
      <c r="M2" s="2"/>
      <c r="N2" s="2"/>
      <c r="O2" s="2"/>
      <c r="P2" s="218" t="s">
        <v>143</v>
      </c>
    </row>
    <row r="3" spans="1:19" ht="15.75" thickBot="1">
      <c r="A3" s="2"/>
      <c r="B3" s="59">
        <v>2025</v>
      </c>
      <c r="C3" s="2"/>
      <c r="D3" s="2"/>
      <c r="E3" s="2"/>
      <c r="F3" s="2"/>
      <c r="G3" s="2"/>
      <c r="H3" s="2"/>
      <c r="I3" s="2"/>
      <c r="J3" s="2"/>
      <c r="K3" s="2"/>
      <c r="L3" s="2"/>
      <c r="M3" s="2"/>
      <c r="N3" s="2"/>
      <c r="O3" s="2"/>
      <c r="Q3" s="217" t="s">
        <v>20</v>
      </c>
      <c r="R3" s="217" t="s">
        <v>8</v>
      </c>
    </row>
    <row r="4" spans="1:19" ht="51.6" customHeight="1">
      <c r="A4" s="192" t="s">
        <v>144</v>
      </c>
      <c r="B4" s="194" t="s">
        <v>145</v>
      </c>
      <c r="C4" s="2"/>
      <c r="D4" s="73"/>
      <c r="E4" s="2"/>
      <c r="F4" s="2"/>
      <c r="G4" s="2"/>
      <c r="H4" s="2"/>
      <c r="I4" s="2"/>
      <c r="J4" s="2"/>
      <c r="K4" s="2"/>
      <c r="L4" s="2"/>
      <c r="M4" s="2"/>
      <c r="N4" s="2"/>
      <c r="O4" s="2"/>
      <c r="P4" s="217" t="s">
        <v>146</v>
      </c>
      <c r="Q4" s="219">
        <f>$B$8</f>
        <v>0</v>
      </c>
      <c r="R4" s="219">
        <f>$B$17</f>
        <v>0</v>
      </c>
      <c r="S4" s="219"/>
    </row>
    <row r="5" spans="1:19">
      <c r="A5" s="37" t="s">
        <v>147</v>
      </c>
      <c r="B5" s="94">
        <f>'Dateneingabe 2025'!C137/1000</f>
        <v>0</v>
      </c>
      <c r="C5" s="2"/>
      <c r="D5" s="2"/>
      <c r="E5" s="2"/>
      <c r="F5" s="2"/>
      <c r="G5" s="2"/>
      <c r="H5" s="2"/>
      <c r="I5" s="2"/>
      <c r="J5" s="2"/>
      <c r="K5" s="2"/>
      <c r="L5" s="2"/>
      <c r="M5" s="2"/>
      <c r="N5" s="2"/>
      <c r="O5" s="2"/>
      <c r="P5" s="217" t="s">
        <v>148</v>
      </c>
      <c r="Q5" s="219">
        <f>$B$8</f>
        <v>0</v>
      </c>
      <c r="R5" s="219">
        <f>$B$18</f>
        <v>0</v>
      </c>
      <c r="S5" s="219"/>
    </row>
    <row r="6" spans="1:19">
      <c r="A6" s="37" t="s">
        <v>58</v>
      </c>
      <c r="B6" s="94">
        <f>'Dateneingabe 2025'!C138/1000</f>
        <v>0</v>
      </c>
      <c r="C6" s="2"/>
      <c r="D6" s="2"/>
      <c r="E6" s="2"/>
      <c r="F6" s="2"/>
      <c r="G6" s="2"/>
      <c r="H6" s="2"/>
      <c r="I6" s="2"/>
      <c r="J6" s="2"/>
      <c r="K6" s="2"/>
      <c r="L6" s="2"/>
      <c r="M6" s="2"/>
      <c r="N6" s="2"/>
      <c r="O6" s="2"/>
      <c r="Q6" s="219"/>
      <c r="R6" s="219"/>
      <c r="S6" s="219"/>
    </row>
    <row r="7" spans="1:19">
      <c r="A7" s="37" t="s">
        <v>135</v>
      </c>
      <c r="B7" s="94">
        <f>'Dateneingabe 2025'!C139/1000</f>
        <v>0</v>
      </c>
      <c r="C7" s="2"/>
      <c r="D7" s="2"/>
      <c r="E7" s="2"/>
      <c r="F7" s="2"/>
      <c r="G7" s="2"/>
      <c r="H7" s="2"/>
      <c r="I7" s="2"/>
      <c r="J7" s="2"/>
      <c r="K7" s="2"/>
      <c r="L7" s="2"/>
      <c r="M7" s="2"/>
      <c r="N7" s="2"/>
      <c r="O7" s="2"/>
      <c r="Q7" s="219"/>
      <c r="R7" s="219"/>
      <c r="S7" s="219"/>
    </row>
    <row r="8" spans="1:19" ht="15.75" thickBot="1">
      <c r="A8" s="41" t="s">
        <v>149</v>
      </c>
      <c r="B8" s="95">
        <f>B5+B6+B7</f>
        <v>0</v>
      </c>
      <c r="C8" s="2"/>
      <c r="D8" s="2"/>
      <c r="E8" s="2"/>
      <c r="F8" s="2"/>
      <c r="G8" s="2"/>
      <c r="H8" s="2"/>
      <c r="I8" s="2"/>
      <c r="J8" s="2"/>
      <c r="K8" s="2"/>
      <c r="L8" s="2"/>
      <c r="M8" s="2"/>
      <c r="N8" s="2"/>
      <c r="O8" s="2"/>
      <c r="Q8" s="219"/>
      <c r="R8" s="219"/>
      <c r="S8" s="219"/>
    </row>
    <row r="9" spans="1:19">
      <c r="A9" s="39"/>
      <c r="B9" s="35"/>
      <c r="C9" s="2"/>
      <c r="D9" s="2"/>
      <c r="E9" s="2"/>
      <c r="F9" s="2"/>
      <c r="G9" s="2"/>
      <c r="H9" s="2"/>
      <c r="I9" s="2"/>
      <c r="J9" s="2"/>
      <c r="K9" s="2"/>
      <c r="L9" s="2"/>
      <c r="M9" s="2"/>
      <c r="N9" s="2"/>
      <c r="O9" s="2"/>
    </row>
    <row r="10" spans="1:19" ht="15.75" thickBot="1">
      <c r="A10" s="8"/>
      <c r="B10" s="8"/>
      <c r="C10" s="2"/>
      <c r="D10" s="2"/>
      <c r="E10" s="2"/>
      <c r="F10" s="2"/>
      <c r="G10" s="2"/>
      <c r="H10" s="2"/>
      <c r="I10" s="2"/>
      <c r="J10" s="2"/>
      <c r="K10" s="2"/>
      <c r="L10" s="2"/>
      <c r="M10" s="2"/>
      <c r="N10" s="2"/>
      <c r="O10" s="2"/>
    </row>
    <row r="11" spans="1:19" ht="53.45" customHeight="1">
      <c r="A11" s="192" t="s">
        <v>150</v>
      </c>
      <c r="B11" s="194" t="s">
        <v>145</v>
      </c>
      <c r="C11" s="2"/>
      <c r="D11" s="2"/>
      <c r="E11" s="2"/>
      <c r="F11" s="2"/>
      <c r="G11" s="2"/>
      <c r="H11" s="2"/>
      <c r="I11" s="2"/>
      <c r="J11" s="2"/>
      <c r="K11" s="2"/>
      <c r="L11" s="2"/>
      <c r="M11" s="2"/>
      <c r="N11" s="2"/>
      <c r="O11" s="2"/>
    </row>
    <row r="12" spans="1:19">
      <c r="A12" s="37" t="s">
        <v>139</v>
      </c>
      <c r="B12" s="94">
        <f>'Dateneingabe 2025'!C143/1000</f>
        <v>0</v>
      </c>
      <c r="C12" s="2"/>
      <c r="D12" s="2"/>
      <c r="E12" s="2"/>
      <c r="F12" s="2"/>
      <c r="G12" s="2"/>
      <c r="H12" s="2"/>
      <c r="I12" s="2"/>
      <c r="J12" s="2"/>
      <c r="K12" s="2"/>
      <c r="L12" s="2"/>
      <c r="M12" s="2"/>
      <c r="N12" s="2"/>
      <c r="O12" s="2"/>
    </row>
    <row r="13" spans="1:19">
      <c r="A13" s="37" t="s">
        <v>140</v>
      </c>
      <c r="B13" s="94">
        <f>'Dateneingabe 2025'!C144/1000</f>
        <v>0</v>
      </c>
      <c r="C13" s="2"/>
      <c r="D13" s="2"/>
      <c r="E13" s="2"/>
      <c r="F13" s="2"/>
      <c r="G13" s="2"/>
      <c r="H13" s="2"/>
      <c r="I13" s="2"/>
      <c r="J13" s="2"/>
      <c r="K13" s="2"/>
      <c r="L13" s="2"/>
      <c r="M13" s="2"/>
      <c r="N13" s="2"/>
      <c r="O13" s="2"/>
      <c r="P13" s="218" t="s">
        <v>151</v>
      </c>
    </row>
    <row r="14" spans="1:19">
      <c r="A14" s="37" t="s">
        <v>141</v>
      </c>
      <c r="B14" s="94">
        <f>'Dateneingabe 2025'!C145/1000</f>
        <v>0</v>
      </c>
      <c r="C14" s="2"/>
      <c r="D14" s="2"/>
      <c r="E14" s="2"/>
      <c r="F14" s="2"/>
      <c r="G14" s="2"/>
      <c r="H14" s="2"/>
      <c r="I14" s="2"/>
      <c r="J14" s="2"/>
      <c r="K14" s="2"/>
      <c r="L14" s="2"/>
      <c r="M14" s="2"/>
      <c r="N14" s="2"/>
      <c r="O14" s="2"/>
      <c r="Q14" s="217" t="s">
        <v>20</v>
      </c>
      <c r="R14" s="217" t="s">
        <v>8</v>
      </c>
    </row>
    <row r="15" spans="1:19">
      <c r="A15" s="37" t="s">
        <v>127</v>
      </c>
      <c r="B15" s="94">
        <f>'Dateneingabe 2025'!C146/1000</f>
        <v>0</v>
      </c>
      <c r="C15" s="2"/>
      <c r="D15" s="2"/>
      <c r="E15" s="2"/>
      <c r="F15" s="2"/>
      <c r="G15" s="2"/>
      <c r="H15" s="2"/>
      <c r="I15" s="2"/>
      <c r="J15" s="2"/>
      <c r="K15" s="2"/>
      <c r="L15" s="2"/>
      <c r="M15" s="2"/>
      <c r="N15" s="2"/>
      <c r="O15" s="2"/>
      <c r="P15" s="217">
        <v>2025</v>
      </c>
      <c r="Q15" s="219">
        <f>$B$8</f>
        <v>0</v>
      </c>
      <c r="R15" s="219">
        <f>$B$17</f>
        <v>0</v>
      </c>
    </row>
    <row r="16" spans="1:19">
      <c r="A16" s="37" t="s">
        <v>130</v>
      </c>
      <c r="B16" s="94">
        <f>'Dateneingabe 2025'!C147/1000</f>
        <v>0</v>
      </c>
      <c r="C16" s="2"/>
      <c r="D16" s="2"/>
      <c r="E16" s="2"/>
      <c r="F16" s="2"/>
      <c r="G16" s="2"/>
      <c r="H16" s="2"/>
      <c r="I16" s="2"/>
      <c r="J16" s="2"/>
      <c r="K16" s="2"/>
      <c r="L16" s="2"/>
      <c r="M16" s="2"/>
      <c r="N16" s="2"/>
      <c r="O16" s="2"/>
      <c r="P16" s="220"/>
      <c r="Q16" s="221"/>
    </row>
    <row r="17" spans="1:19">
      <c r="A17" s="40" t="s">
        <v>152</v>
      </c>
      <c r="B17" s="96">
        <f>B12+B14+B15+B16</f>
        <v>0</v>
      </c>
      <c r="C17" s="2"/>
      <c r="D17" s="2"/>
      <c r="E17" s="2"/>
      <c r="F17" s="2"/>
      <c r="G17" s="2"/>
      <c r="H17" s="2"/>
      <c r="I17" s="2"/>
      <c r="J17" s="2"/>
      <c r="K17" s="2"/>
      <c r="L17" s="2"/>
      <c r="M17" s="2"/>
      <c r="N17" s="2"/>
      <c r="O17" s="2"/>
      <c r="P17" s="218" t="s">
        <v>153</v>
      </c>
      <c r="Q17" s="217" t="s">
        <v>20</v>
      </c>
      <c r="R17" s="217" t="s">
        <v>8</v>
      </c>
    </row>
    <row r="18" spans="1:19" ht="15.75" thickBot="1">
      <c r="A18" s="41" t="s">
        <v>154</v>
      </c>
      <c r="B18" s="95">
        <f>B13+B15+B16</f>
        <v>0</v>
      </c>
      <c r="C18" s="2"/>
      <c r="D18" s="2"/>
      <c r="E18" s="2"/>
      <c r="F18" s="2"/>
      <c r="G18" s="2"/>
      <c r="H18" s="2"/>
      <c r="I18" s="2"/>
      <c r="J18" s="2"/>
      <c r="K18" s="2"/>
      <c r="L18" s="2"/>
      <c r="M18" s="2"/>
      <c r="N18" s="2"/>
      <c r="O18" s="2"/>
      <c r="P18" s="239">
        <v>2025</v>
      </c>
      <c r="Q18" s="240">
        <f>$B$8</f>
        <v>0</v>
      </c>
      <c r="R18" s="241">
        <f>$B$18</f>
        <v>0</v>
      </c>
    </row>
    <row r="19" spans="1:19">
      <c r="A19" s="36"/>
      <c r="B19" s="35"/>
      <c r="C19" s="2"/>
      <c r="D19" s="2"/>
      <c r="E19" s="2"/>
      <c r="F19" s="2"/>
      <c r="G19" s="2"/>
      <c r="H19" s="2"/>
      <c r="I19" s="2"/>
      <c r="J19" s="2"/>
      <c r="K19" s="2"/>
      <c r="L19" s="2"/>
      <c r="M19" s="2"/>
      <c r="N19" s="2"/>
      <c r="O19" s="2"/>
      <c r="P19" s="220"/>
      <c r="Q19" s="221"/>
    </row>
    <row r="20" spans="1:19" ht="15.75" thickBot="1">
      <c r="A20" s="36"/>
      <c r="B20" s="35"/>
      <c r="C20" s="2"/>
      <c r="D20" s="2"/>
      <c r="E20" s="2"/>
      <c r="F20" s="2"/>
      <c r="G20" s="2"/>
      <c r="H20" s="2"/>
      <c r="I20" s="2"/>
      <c r="J20" s="2"/>
      <c r="K20" s="2"/>
      <c r="L20" s="2"/>
      <c r="M20" s="2"/>
      <c r="N20" s="2"/>
      <c r="O20" s="2"/>
      <c r="P20" s="218" t="s">
        <v>155</v>
      </c>
      <c r="Q20" s="221"/>
      <c r="R20" s="218" t="s">
        <v>156</v>
      </c>
    </row>
    <row r="21" spans="1:19">
      <c r="A21" s="192" t="s">
        <v>157</v>
      </c>
      <c r="B21" s="236"/>
      <c r="C21" s="2"/>
      <c r="D21" s="2"/>
      <c r="E21" s="2"/>
      <c r="F21" s="2"/>
      <c r="G21" s="2"/>
      <c r="H21" s="2"/>
      <c r="I21" s="2"/>
      <c r="J21" s="2"/>
      <c r="K21" s="2"/>
      <c r="L21" s="2"/>
      <c r="M21" s="2"/>
      <c r="N21" s="2"/>
      <c r="O21" s="2"/>
      <c r="P21" s="220"/>
      <c r="Q21" s="221"/>
    </row>
    <row r="22" spans="1:19" ht="33">
      <c r="A22" s="37" t="s">
        <v>158</v>
      </c>
      <c r="B22" s="237" t="e">
        <f>(B8+B17)/('Dateneingabe 2025'!B7/1000)</f>
        <v>#DIV/0!</v>
      </c>
      <c r="C22" s="2"/>
      <c r="D22" s="2"/>
      <c r="E22" s="2"/>
      <c r="F22" s="2"/>
      <c r="G22" s="2"/>
      <c r="H22" s="2"/>
      <c r="I22" s="2"/>
      <c r="J22" s="2"/>
      <c r="K22" s="2"/>
      <c r="L22" s="2"/>
      <c r="M22" s="2"/>
      <c r="N22" s="2"/>
      <c r="O22" s="2"/>
      <c r="P22" s="223" t="s">
        <v>133</v>
      </c>
      <c r="Q22" s="219">
        <f>$B$5</f>
        <v>0</v>
      </c>
      <c r="R22" s="223" t="s">
        <v>133</v>
      </c>
      <c r="S22" s="219">
        <f>$B$5</f>
        <v>0</v>
      </c>
    </row>
    <row r="23" spans="1:19" ht="33.75" thickBot="1">
      <c r="A23" s="38" t="s">
        <v>159</v>
      </c>
      <c r="B23" s="238" t="e">
        <f>(B8+B17)/'Dateneingabe 2025'!B6</f>
        <v>#DIV/0!</v>
      </c>
      <c r="C23" s="2"/>
      <c r="D23" s="2"/>
      <c r="E23" s="2"/>
      <c r="F23" s="2"/>
      <c r="G23" s="2"/>
      <c r="H23" s="2"/>
      <c r="I23" s="2"/>
      <c r="J23" s="2"/>
      <c r="K23" s="2"/>
      <c r="L23" s="2"/>
      <c r="M23" s="2"/>
      <c r="N23" s="2"/>
      <c r="O23" s="2"/>
      <c r="P23" s="223" t="s">
        <v>59</v>
      </c>
      <c r="Q23" s="219">
        <f>$B$6</f>
        <v>0</v>
      </c>
      <c r="R23" s="223" t="s">
        <v>59</v>
      </c>
      <c r="S23" s="219">
        <f>$B$6</f>
        <v>0</v>
      </c>
    </row>
    <row r="24" spans="1:19" ht="30">
      <c r="A24" s="16"/>
      <c r="B24" s="35"/>
      <c r="C24" s="2"/>
      <c r="D24" s="2"/>
      <c r="E24" s="2"/>
      <c r="F24" s="2"/>
      <c r="G24" s="2"/>
      <c r="H24" s="2"/>
      <c r="I24" s="2"/>
      <c r="J24" s="2"/>
      <c r="K24" s="2"/>
      <c r="L24" s="2"/>
      <c r="M24" s="2"/>
      <c r="N24" s="2"/>
      <c r="O24" s="2"/>
      <c r="P24" s="223" t="s">
        <v>49</v>
      </c>
      <c r="Q24" s="219">
        <f>$B$7</f>
        <v>0</v>
      </c>
      <c r="R24" s="223" t="s">
        <v>49</v>
      </c>
      <c r="S24" s="219">
        <f>$B$7</f>
        <v>0</v>
      </c>
    </row>
    <row r="25" spans="1:19" ht="30">
      <c r="A25" s="16"/>
      <c r="B25" s="16"/>
      <c r="C25" s="2"/>
      <c r="D25" s="2"/>
      <c r="E25" s="2"/>
      <c r="F25" s="2"/>
      <c r="G25" s="2"/>
      <c r="H25" s="2"/>
      <c r="I25" s="2"/>
      <c r="J25" s="2"/>
      <c r="K25" s="2"/>
      <c r="L25" s="2"/>
      <c r="M25" s="2"/>
      <c r="N25" s="2"/>
      <c r="O25" s="2"/>
      <c r="P25" s="223" t="s">
        <v>160</v>
      </c>
      <c r="Q25" s="219">
        <f>$B$12</f>
        <v>0</v>
      </c>
      <c r="R25" s="223" t="s">
        <v>161</v>
      </c>
      <c r="S25" s="219">
        <f>$B$13</f>
        <v>0</v>
      </c>
    </row>
    <row r="26" spans="1:19" ht="30">
      <c r="A26" s="16"/>
      <c r="B26" s="16"/>
      <c r="C26" s="2"/>
      <c r="D26" s="2"/>
      <c r="E26" s="2"/>
      <c r="F26" s="2"/>
      <c r="G26" s="2"/>
      <c r="H26" s="2"/>
      <c r="I26" s="2"/>
      <c r="J26" s="2"/>
      <c r="K26" s="2"/>
      <c r="L26" s="2"/>
      <c r="M26" s="2"/>
      <c r="N26" s="2"/>
      <c r="O26" s="2"/>
      <c r="P26" s="223" t="s">
        <v>141</v>
      </c>
      <c r="Q26" s="219">
        <f>$B$14</f>
        <v>0</v>
      </c>
      <c r="R26" s="223" t="s">
        <v>141</v>
      </c>
      <c r="S26" s="219">
        <f>$B$14</f>
        <v>0</v>
      </c>
    </row>
    <row r="27" spans="1:19">
      <c r="A27" s="16"/>
      <c r="B27" s="16"/>
      <c r="C27" s="2"/>
      <c r="D27" s="2"/>
      <c r="E27" s="2"/>
      <c r="F27" s="2"/>
      <c r="G27" s="2"/>
      <c r="H27" s="2"/>
      <c r="I27" s="2"/>
      <c r="J27" s="2"/>
      <c r="K27" s="2"/>
      <c r="L27" s="2"/>
      <c r="M27" s="2"/>
      <c r="N27" s="2"/>
      <c r="O27" s="2"/>
      <c r="P27" s="223" t="s">
        <v>127</v>
      </c>
      <c r="Q27" s="219">
        <f>$B$15</f>
        <v>0</v>
      </c>
      <c r="R27" s="223" t="s">
        <v>127</v>
      </c>
      <c r="S27" s="219">
        <f>$B$15</f>
        <v>0</v>
      </c>
    </row>
    <row r="28" spans="1:19" ht="45">
      <c r="A28" s="16"/>
      <c r="B28" s="16"/>
      <c r="C28" s="2"/>
      <c r="D28" s="2"/>
      <c r="E28" s="2"/>
      <c r="F28" s="2"/>
      <c r="G28" s="2"/>
      <c r="H28" s="2"/>
      <c r="I28" s="2"/>
      <c r="J28" s="2"/>
      <c r="K28" s="2"/>
      <c r="L28" s="2"/>
      <c r="M28" s="2"/>
      <c r="N28" s="2"/>
      <c r="O28" s="2"/>
      <c r="P28" s="223" t="s">
        <v>130</v>
      </c>
      <c r="Q28" s="219">
        <f>$B$16</f>
        <v>0</v>
      </c>
      <c r="R28" s="223" t="s">
        <v>130</v>
      </c>
      <c r="S28" s="219">
        <f>$B$16</f>
        <v>0</v>
      </c>
    </row>
    <row r="29" spans="1:19">
      <c r="A29" s="16"/>
      <c r="B29" s="16"/>
      <c r="C29" s="2"/>
      <c r="D29" s="2"/>
      <c r="E29" s="2"/>
      <c r="F29" s="2"/>
      <c r="G29" s="2"/>
      <c r="H29" s="2"/>
      <c r="I29" s="2"/>
      <c r="J29" s="2"/>
      <c r="K29" s="2"/>
      <c r="L29" s="2"/>
      <c r="M29" s="2"/>
      <c r="N29" s="2"/>
      <c r="O29" s="2"/>
      <c r="Q29" s="219"/>
      <c r="R29" s="223"/>
      <c r="S29" s="219"/>
    </row>
    <row r="30" spans="1:19">
      <c r="A30" s="16"/>
      <c r="B30" s="16"/>
      <c r="C30" s="2"/>
      <c r="D30" s="2"/>
      <c r="E30" s="2"/>
      <c r="F30" s="2"/>
      <c r="G30" s="2"/>
      <c r="H30" s="2"/>
      <c r="I30" s="2"/>
      <c r="J30" s="2"/>
      <c r="K30" s="2"/>
      <c r="L30" s="2"/>
      <c r="M30" s="2"/>
      <c r="N30" s="2"/>
      <c r="O30" s="2"/>
      <c r="Q30" s="219"/>
      <c r="R30" s="223"/>
      <c r="S30" s="219"/>
    </row>
    <row r="31" spans="1:19">
      <c r="A31" s="16"/>
      <c r="B31" s="16"/>
      <c r="C31" s="2"/>
      <c r="D31" s="2"/>
      <c r="E31" s="2"/>
      <c r="F31" s="2"/>
      <c r="G31" s="2"/>
      <c r="H31" s="2"/>
      <c r="I31" s="2"/>
      <c r="J31" s="2"/>
      <c r="K31" s="2"/>
      <c r="L31" s="2"/>
      <c r="M31" s="2"/>
      <c r="N31" s="2"/>
      <c r="O31" s="2"/>
      <c r="Q31" s="219"/>
      <c r="S31" s="219"/>
    </row>
    <row r="32" spans="1:19">
      <c r="A32" s="16"/>
      <c r="B32" s="16"/>
      <c r="C32" s="2"/>
      <c r="D32" s="2"/>
      <c r="E32" s="2"/>
      <c r="F32" s="2"/>
      <c r="G32" s="2"/>
      <c r="H32" s="2"/>
      <c r="I32" s="2"/>
      <c r="J32" s="2"/>
      <c r="K32" s="2"/>
      <c r="L32" s="2"/>
      <c r="M32" s="2"/>
      <c r="N32" s="2"/>
      <c r="O32" s="2"/>
      <c r="P32" s="218" t="s">
        <v>162</v>
      </c>
      <c r="S32" s="219"/>
    </row>
    <row r="33" spans="1:19" ht="30">
      <c r="A33" s="16"/>
      <c r="B33" s="16"/>
      <c r="C33" s="2"/>
      <c r="D33" s="2"/>
      <c r="E33" s="2"/>
      <c r="F33" s="2"/>
      <c r="G33" s="2"/>
      <c r="H33" s="2"/>
      <c r="I33" s="2"/>
      <c r="J33" s="2"/>
      <c r="K33" s="2"/>
      <c r="L33" s="2"/>
      <c r="M33" s="2"/>
      <c r="N33" s="2"/>
      <c r="O33" s="2"/>
      <c r="P33" s="270" t="s">
        <v>20</v>
      </c>
      <c r="Q33" s="271">
        <f>$B$8</f>
        <v>0</v>
      </c>
      <c r="R33" s="223" t="s">
        <v>133</v>
      </c>
      <c r="S33" s="219">
        <f>$B$5</f>
        <v>0</v>
      </c>
    </row>
    <row r="34" spans="1:19" ht="45">
      <c r="A34" s="16"/>
      <c r="B34" s="16"/>
      <c r="C34" s="2"/>
      <c r="D34" s="2"/>
      <c r="E34" s="2"/>
      <c r="F34" s="2"/>
      <c r="G34" s="2"/>
      <c r="H34" s="2"/>
      <c r="I34" s="2"/>
      <c r="J34" s="2"/>
      <c r="K34" s="2"/>
      <c r="L34" s="2"/>
      <c r="M34" s="2"/>
      <c r="N34" s="2"/>
      <c r="O34" s="2"/>
      <c r="P34" s="270"/>
      <c r="Q34" s="270"/>
      <c r="R34" s="223" t="s">
        <v>58</v>
      </c>
      <c r="S34" s="219">
        <f>$B$6</f>
        <v>0</v>
      </c>
    </row>
    <row r="35" spans="1:19" ht="30">
      <c r="A35" s="16"/>
      <c r="B35" s="16"/>
      <c r="C35" s="2"/>
      <c r="D35" s="2"/>
      <c r="E35" s="2"/>
      <c r="F35" s="2"/>
      <c r="G35" s="2"/>
      <c r="H35" s="2"/>
      <c r="I35" s="2"/>
      <c r="J35" s="2"/>
      <c r="K35" s="2"/>
      <c r="L35" s="2"/>
      <c r="M35" s="2"/>
      <c r="N35" s="2"/>
      <c r="O35" s="2"/>
      <c r="P35" s="270"/>
      <c r="Q35" s="270"/>
      <c r="R35" s="223" t="s">
        <v>135</v>
      </c>
      <c r="S35" s="219">
        <f>$B$7</f>
        <v>0</v>
      </c>
    </row>
    <row r="36" spans="1:19" ht="30">
      <c r="A36" s="16"/>
      <c r="B36" s="16"/>
      <c r="C36" s="2"/>
      <c r="D36" s="2"/>
      <c r="E36" s="2"/>
      <c r="F36" s="2"/>
      <c r="G36" s="2"/>
      <c r="H36" s="2"/>
      <c r="I36" s="2"/>
      <c r="J36" s="2"/>
      <c r="K36" s="2"/>
      <c r="L36" s="2"/>
      <c r="M36" s="2"/>
      <c r="N36" s="2"/>
      <c r="O36" s="2"/>
      <c r="P36" s="270" t="s">
        <v>8</v>
      </c>
      <c r="Q36" s="271">
        <f>$B$17</f>
        <v>0</v>
      </c>
      <c r="R36" s="223" t="s">
        <v>160</v>
      </c>
      <c r="S36" s="219">
        <f>$B$12</f>
        <v>0</v>
      </c>
    </row>
    <row r="37" spans="1:19" ht="30">
      <c r="A37" s="16"/>
      <c r="B37" s="16"/>
      <c r="C37" s="2"/>
      <c r="D37" s="2"/>
      <c r="E37" s="2"/>
      <c r="F37" s="2"/>
      <c r="G37" s="2"/>
      <c r="H37" s="2"/>
      <c r="I37" s="2"/>
      <c r="J37" s="2"/>
      <c r="K37" s="2"/>
      <c r="L37" s="2"/>
      <c r="M37" s="2"/>
      <c r="N37" s="2"/>
      <c r="O37" s="2"/>
      <c r="P37" s="270"/>
      <c r="Q37" s="270"/>
      <c r="R37" s="223" t="s">
        <v>163</v>
      </c>
      <c r="S37" s="219">
        <f>$B$14</f>
        <v>0</v>
      </c>
    </row>
    <row r="38" spans="1:19">
      <c r="A38" s="16"/>
      <c r="B38" s="16"/>
      <c r="C38" s="2"/>
      <c r="D38" s="2"/>
      <c r="E38" s="2"/>
      <c r="F38" s="2"/>
      <c r="G38" s="2"/>
      <c r="H38" s="2"/>
      <c r="I38" s="2"/>
      <c r="J38" s="2"/>
      <c r="K38" s="2"/>
      <c r="L38" s="2"/>
      <c r="M38" s="2"/>
      <c r="N38" s="2"/>
      <c r="O38" s="2"/>
      <c r="P38" s="270"/>
      <c r="Q38" s="270"/>
      <c r="R38" s="223" t="s">
        <v>127</v>
      </c>
      <c r="S38" s="219">
        <f>$B$15</f>
        <v>0</v>
      </c>
    </row>
    <row r="39" spans="1:19" ht="45">
      <c r="A39" s="16"/>
      <c r="B39" s="16"/>
      <c r="C39" s="2"/>
      <c r="D39" s="2"/>
      <c r="E39" s="2"/>
      <c r="F39" s="2"/>
      <c r="G39" s="2"/>
      <c r="H39" s="2"/>
      <c r="I39" s="2"/>
      <c r="J39" s="2"/>
      <c r="K39" s="2"/>
      <c r="L39" s="2"/>
      <c r="M39" s="2"/>
      <c r="N39" s="2"/>
      <c r="O39" s="2"/>
      <c r="P39" s="270"/>
      <c r="Q39" s="270"/>
      <c r="R39" s="223" t="s">
        <v>130</v>
      </c>
      <c r="S39" s="219">
        <f>$B$16</f>
        <v>0</v>
      </c>
    </row>
    <row r="40" spans="1:19">
      <c r="A40" s="16"/>
      <c r="B40" s="16"/>
      <c r="C40" s="2"/>
      <c r="D40" s="2"/>
      <c r="E40" s="2"/>
      <c r="F40" s="2"/>
      <c r="G40" s="2"/>
      <c r="H40" s="2"/>
      <c r="I40" s="2"/>
      <c r="J40" s="2"/>
      <c r="K40" s="2"/>
      <c r="L40" s="2"/>
      <c r="M40" s="2"/>
      <c r="N40" s="2"/>
      <c r="O40" s="2"/>
    </row>
    <row r="41" spans="1:19">
      <c r="A41" s="16"/>
      <c r="B41" s="16"/>
      <c r="C41" s="2"/>
      <c r="D41" s="2"/>
      <c r="E41" s="2"/>
      <c r="F41" s="2"/>
      <c r="G41" s="2"/>
      <c r="H41" s="2"/>
      <c r="I41" s="2"/>
      <c r="J41" s="2"/>
      <c r="K41" s="2"/>
      <c r="L41" s="2"/>
      <c r="M41" s="2"/>
      <c r="N41" s="2"/>
      <c r="O41" s="2"/>
    </row>
    <row r="42" spans="1:19">
      <c r="A42" s="16"/>
      <c r="B42" s="16"/>
      <c r="C42" s="2"/>
      <c r="D42" s="2"/>
      <c r="E42" s="2"/>
      <c r="F42" s="2"/>
      <c r="G42" s="2"/>
      <c r="H42" s="2"/>
      <c r="I42" s="2"/>
      <c r="J42" s="2"/>
      <c r="K42" s="2"/>
      <c r="L42" s="2"/>
      <c r="M42" s="2"/>
      <c r="N42" s="2"/>
      <c r="O42" s="2"/>
    </row>
    <row r="43" spans="1:19">
      <c r="A43" s="16"/>
      <c r="B43" s="16"/>
      <c r="C43" s="2"/>
      <c r="D43" s="2"/>
      <c r="E43" s="2"/>
      <c r="F43" s="2"/>
      <c r="G43" s="2"/>
      <c r="H43" s="2"/>
      <c r="I43" s="2"/>
      <c r="J43" s="2"/>
      <c r="K43" s="2"/>
      <c r="L43" s="2"/>
      <c r="M43" s="2"/>
      <c r="N43" s="2"/>
      <c r="O43" s="2"/>
    </row>
    <row r="44" spans="1:19">
      <c r="A44" s="16"/>
      <c r="B44" s="16"/>
      <c r="C44" s="2"/>
      <c r="D44" s="2"/>
      <c r="E44" s="2"/>
      <c r="F44" s="2"/>
      <c r="G44" s="2"/>
      <c r="H44" s="2"/>
      <c r="I44" s="2"/>
      <c r="J44" s="2"/>
      <c r="K44" s="2"/>
      <c r="L44" s="2"/>
      <c r="M44" s="2"/>
      <c r="N44" s="2"/>
      <c r="O44" s="2"/>
    </row>
    <row r="45" spans="1:19">
      <c r="A45" s="16"/>
      <c r="B45" s="16"/>
      <c r="C45" s="2"/>
      <c r="D45" s="2"/>
      <c r="E45" s="2"/>
      <c r="F45" s="2"/>
      <c r="G45" s="2"/>
      <c r="H45" s="2"/>
      <c r="I45" s="2"/>
      <c r="J45" s="2"/>
      <c r="K45" s="2"/>
      <c r="L45" s="2"/>
      <c r="M45" s="2"/>
      <c r="N45" s="2"/>
      <c r="O45" s="2"/>
    </row>
    <row r="46" spans="1:19">
      <c r="A46" s="16"/>
      <c r="B46" s="16"/>
      <c r="C46" s="2"/>
      <c r="D46" s="2"/>
      <c r="E46" s="2"/>
      <c r="F46" s="2"/>
      <c r="G46" s="2"/>
      <c r="H46" s="2"/>
      <c r="I46" s="2"/>
      <c r="J46" s="2"/>
      <c r="K46" s="2"/>
      <c r="L46" s="2"/>
      <c r="M46" s="2"/>
      <c r="N46" s="2"/>
      <c r="O46" s="2"/>
    </row>
    <row r="47" spans="1:19">
      <c r="A47" s="16"/>
      <c r="B47" s="16"/>
      <c r="C47" s="2"/>
      <c r="D47" s="2"/>
      <c r="E47" s="2"/>
      <c r="F47" s="2"/>
      <c r="G47" s="2"/>
      <c r="H47" s="2"/>
      <c r="I47" s="2"/>
      <c r="J47" s="2"/>
      <c r="K47" s="2"/>
      <c r="L47" s="2"/>
      <c r="M47" s="2"/>
      <c r="N47" s="2"/>
      <c r="O47" s="2"/>
    </row>
    <row r="48" spans="1:19">
      <c r="A48" s="16"/>
      <c r="B48" s="16"/>
      <c r="C48" s="2"/>
      <c r="D48" s="2"/>
      <c r="E48" s="2"/>
      <c r="F48" s="2"/>
      <c r="G48" s="2"/>
      <c r="H48" s="2"/>
      <c r="I48" s="2"/>
      <c r="J48" s="2"/>
      <c r="K48" s="2"/>
      <c r="L48" s="2"/>
      <c r="M48" s="2"/>
      <c r="N48" s="2"/>
      <c r="O48" s="2"/>
    </row>
    <row r="49" spans="1:15">
      <c r="A49" s="16"/>
      <c r="B49" s="16"/>
      <c r="C49" s="2"/>
      <c r="D49" s="2"/>
      <c r="E49" s="2"/>
      <c r="F49" s="2"/>
      <c r="G49" s="2"/>
      <c r="H49" s="2"/>
      <c r="I49" s="2"/>
      <c r="J49" s="2"/>
      <c r="K49" s="2"/>
      <c r="L49" s="2"/>
      <c r="M49" s="2"/>
      <c r="N49" s="2"/>
      <c r="O49" s="2"/>
    </row>
    <row r="50" spans="1:15">
      <c r="A50" s="16"/>
      <c r="B50" s="16"/>
      <c r="C50" s="2"/>
      <c r="D50" s="2"/>
      <c r="E50" s="2"/>
      <c r="F50" s="2"/>
      <c r="G50" s="2"/>
      <c r="H50" s="2"/>
      <c r="I50" s="2"/>
      <c r="J50" s="2"/>
      <c r="K50" s="2"/>
      <c r="L50" s="2"/>
      <c r="M50" s="2"/>
      <c r="N50" s="2"/>
      <c r="O50" s="2"/>
    </row>
    <row r="51" spans="1:15">
      <c r="A51" s="16"/>
      <c r="B51" s="16"/>
      <c r="C51" s="2"/>
      <c r="D51" s="2"/>
      <c r="E51" s="2"/>
      <c r="F51" s="2"/>
      <c r="G51" s="2"/>
      <c r="H51" s="2"/>
      <c r="I51" s="2"/>
      <c r="J51" s="2"/>
      <c r="K51" s="2"/>
      <c r="L51" s="2"/>
      <c r="M51" s="2"/>
      <c r="N51" s="2"/>
      <c r="O51" s="2"/>
    </row>
    <row r="52" spans="1:15">
      <c r="A52" s="16"/>
      <c r="B52" s="16"/>
      <c r="C52" s="2"/>
      <c r="D52" s="2"/>
      <c r="E52" s="2"/>
      <c r="F52" s="2"/>
      <c r="G52" s="2"/>
      <c r="H52" s="2"/>
      <c r="I52" s="2"/>
      <c r="J52" s="2"/>
      <c r="K52" s="2"/>
      <c r="L52" s="2"/>
      <c r="M52" s="2"/>
      <c r="N52" s="2"/>
      <c r="O52" s="2"/>
    </row>
    <row r="53" spans="1:15">
      <c r="A53" s="16"/>
      <c r="B53" s="16"/>
      <c r="C53" s="2"/>
      <c r="D53" s="2"/>
      <c r="E53" s="2"/>
      <c r="F53" s="2"/>
      <c r="G53" s="2"/>
      <c r="H53" s="2"/>
      <c r="I53" s="2"/>
      <c r="J53" s="2"/>
      <c r="K53" s="2"/>
      <c r="L53" s="2"/>
      <c r="M53" s="2"/>
      <c r="N53" s="2"/>
      <c r="O53" s="2"/>
    </row>
    <row r="54" spans="1:15">
      <c r="A54" s="16"/>
      <c r="B54" s="16"/>
      <c r="C54" s="2"/>
      <c r="D54" s="2"/>
      <c r="E54" s="2"/>
      <c r="F54" s="2"/>
      <c r="G54" s="2"/>
      <c r="H54" s="2"/>
      <c r="I54" s="2"/>
      <c r="J54" s="2"/>
      <c r="K54" s="2"/>
      <c r="L54" s="2"/>
      <c r="M54" s="2"/>
      <c r="N54" s="2"/>
      <c r="O54" s="2"/>
    </row>
    <row r="55" spans="1:15">
      <c r="A55" s="16"/>
      <c r="B55" s="16"/>
      <c r="C55" s="2"/>
      <c r="D55" s="2"/>
      <c r="E55" s="2"/>
      <c r="F55" s="2"/>
      <c r="G55" s="2"/>
      <c r="H55" s="2"/>
      <c r="I55" s="2"/>
      <c r="J55" s="2"/>
      <c r="K55" s="2"/>
      <c r="L55" s="2"/>
      <c r="M55" s="2"/>
      <c r="N55" s="2"/>
      <c r="O55" s="2"/>
    </row>
    <row r="56" spans="1:15">
      <c r="A56" s="16"/>
      <c r="B56" s="16"/>
      <c r="C56" s="2"/>
      <c r="D56" s="2"/>
      <c r="E56" s="2"/>
      <c r="F56" s="2"/>
      <c r="G56" s="2"/>
      <c r="H56" s="2"/>
      <c r="I56" s="2"/>
      <c r="J56" s="2"/>
      <c r="K56" s="2"/>
      <c r="L56" s="2"/>
      <c r="M56" s="2"/>
      <c r="N56" s="2"/>
      <c r="O56" s="2"/>
    </row>
    <row r="57" spans="1:15">
      <c r="A57" s="16"/>
      <c r="B57" s="16"/>
      <c r="C57" s="2"/>
      <c r="D57" s="2"/>
      <c r="E57" s="2"/>
      <c r="F57" s="2"/>
      <c r="G57" s="2"/>
      <c r="H57" s="2"/>
      <c r="I57" s="2"/>
      <c r="J57" s="2"/>
      <c r="K57" s="2"/>
      <c r="L57" s="2"/>
      <c r="M57" s="2"/>
      <c r="N57" s="2"/>
      <c r="O57" s="2"/>
    </row>
  </sheetData>
  <sheetProtection algorithmName="SHA-512" hashValue="q/2fFOQMHVzU5maceu0AvcXzUBnfJx1eOfNeYOssQCFAwju3bEBZyraelU/fofCd7jZEh76mUZDTdnbljkkDcA==" saltValue="JzJnjh2p8jjMn7jU47sKYA==" spinCount="100000" sheet="1" objects="1" scenarios="1"/>
  <mergeCells count="4">
    <mergeCell ref="P33:P35"/>
    <mergeCell ref="Q33:Q35"/>
    <mergeCell ref="P36:P39"/>
    <mergeCell ref="Q36:Q3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F20B3-EE83-4AAA-B971-FEFD26ED6421}">
  <dimension ref="A1:M150"/>
  <sheetViews>
    <sheetView showGridLines="0" zoomScale="89" zoomScaleNormal="89" workbookViewId="0">
      <selection activeCell="A38" sqref="A38:A40"/>
    </sheetView>
  </sheetViews>
  <sheetFormatPr defaultColWidth="9.140625" defaultRowHeight="15"/>
  <cols>
    <col min="1" max="1" width="42.140625" customWidth="1"/>
    <col min="2" max="2" width="11.5703125" style="5" customWidth="1"/>
    <col min="3" max="3" width="13.28515625" customWidth="1"/>
    <col min="4" max="4" width="16.140625" customWidth="1"/>
    <col min="5" max="5" width="12.28515625" customWidth="1"/>
    <col min="6" max="6" width="5.5703125" customWidth="1"/>
    <col min="7" max="7" width="3.85546875" customWidth="1"/>
    <col min="8" max="8" width="13.5703125" customWidth="1"/>
    <col min="9" max="9" width="73" customWidth="1"/>
    <col min="10" max="10" width="3.85546875" customWidth="1"/>
    <col min="11" max="11" width="18.28515625" hidden="1" customWidth="1"/>
    <col min="12" max="12" width="14.85546875" hidden="1" customWidth="1"/>
    <col min="13" max="13" width="125.140625" hidden="1" customWidth="1"/>
  </cols>
  <sheetData>
    <row r="1" spans="1:13" ht="21">
      <c r="A1" s="46" t="s">
        <v>0</v>
      </c>
    </row>
    <row r="2" spans="1:13" ht="26.1" customHeight="1">
      <c r="A2" s="232" t="s">
        <v>10</v>
      </c>
      <c r="B2" s="233"/>
      <c r="C2" s="234"/>
      <c r="D2" s="234"/>
      <c r="E2" s="234"/>
      <c r="F2" s="234"/>
      <c r="G2" s="234"/>
      <c r="H2" s="235" t="s">
        <v>11</v>
      </c>
      <c r="I2" s="103"/>
      <c r="J2" s="103"/>
      <c r="K2" s="4" t="s">
        <v>12</v>
      </c>
      <c r="L2" s="1"/>
      <c r="M2" s="1"/>
    </row>
    <row r="3" spans="1:13" ht="17.45" customHeight="1">
      <c r="A3" s="3" t="s">
        <v>13</v>
      </c>
      <c r="B3" s="256"/>
      <c r="C3" s="256"/>
      <c r="D3" s="256"/>
      <c r="E3" s="3"/>
      <c r="F3" s="2"/>
      <c r="G3" s="2"/>
      <c r="H3" s="2"/>
      <c r="I3" s="2"/>
      <c r="J3" s="2"/>
      <c r="K3" s="12"/>
      <c r="L3" s="12"/>
      <c r="M3" s="12"/>
    </row>
    <row r="4" spans="1:13" ht="17.45" customHeight="1">
      <c r="A4" s="3" t="s">
        <v>14</v>
      </c>
      <c r="B4" s="257"/>
      <c r="C4" s="258"/>
      <c r="D4" s="259"/>
      <c r="E4" s="3"/>
      <c r="F4" s="2"/>
      <c r="G4" s="2"/>
      <c r="H4" s="2"/>
      <c r="I4" s="2"/>
      <c r="J4" s="2"/>
      <c r="K4" s="12"/>
      <c r="L4" s="12"/>
      <c r="M4" s="12"/>
    </row>
    <row r="5" spans="1:13">
      <c r="A5" s="3" t="s">
        <v>15</v>
      </c>
      <c r="B5" s="257"/>
      <c r="C5" s="258"/>
      <c r="D5" s="259"/>
      <c r="E5" s="2"/>
      <c r="F5" s="2"/>
      <c r="G5" s="2"/>
      <c r="H5" s="2"/>
      <c r="I5" s="2"/>
      <c r="J5" s="2"/>
      <c r="K5" s="12"/>
      <c r="L5" s="12"/>
      <c r="M5" s="12"/>
    </row>
    <row r="6" spans="1:13">
      <c r="A6" s="3" t="s">
        <v>16</v>
      </c>
      <c r="B6" s="257"/>
      <c r="C6" s="258"/>
      <c r="D6" s="259"/>
      <c r="E6" s="2"/>
      <c r="F6" s="2"/>
      <c r="G6" s="2"/>
      <c r="H6" s="2"/>
      <c r="I6" s="2"/>
      <c r="J6" s="2"/>
      <c r="K6" s="12"/>
      <c r="L6" s="12"/>
      <c r="M6" s="12"/>
    </row>
    <row r="7" spans="1:13">
      <c r="A7" s="3" t="s">
        <v>17</v>
      </c>
      <c r="B7" s="264"/>
      <c r="C7" s="264"/>
      <c r="D7" s="264"/>
      <c r="E7" s="2"/>
      <c r="F7" s="2"/>
      <c r="G7" s="2"/>
      <c r="H7" s="2"/>
      <c r="I7" s="2"/>
      <c r="J7" s="2"/>
      <c r="K7" s="12"/>
      <c r="L7" s="12"/>
      <c r="M7" s="12"/>
    </row>
    <row r="8" spans="1:13">
      <c r="A8" s="3"/>
      <c r="B8" s="256"/>
      <c r="C8" s="256"/>
      <c r="D8" s="256"/>
      <c r="E8" s="2"/>
      <c r="F8" s="2"/>
      <c r="G8" s="2"/>
      <c r="H8" s="2"/>
      <c r="I8" s="2"/>
      <c r="J8" s="2"/>
      <c r="K8" s="12"/>
      <c r="L8" s="12"/>
      <c r="M8" s="12"/>
    </row>
    <row r="9" spans="1:13">
      <c r="A9" s="3" t="s">
        <v>18</v>
      </c>
      <c r="B9" s="256"/>
      <c r="C9" s="256"/>
      <c r="D9" s="256"/>
      <c r="E9" s="2"/>
      <c r="F9" s="2"/>
      <c r="G9" s="2"/>
      <c r="H9" s="2"/>
      <c r="I9" s="2"/>
      <c r="J9" s="2"/>
      <c r="K9" s="12"/>
      <c r="L9" s="12"/>
      <c r="M9" s="12"/>
    </row>
    <row r="10" spans="1:13">
      <c r="A10" s="3" t="s">
        <v>19</v>
      </c>
      <c r="B10" s="256"/>
      <c r="C10" s="256"/>
      <c r="D10" s="256"/>
      <c r="E10" s="2"/>
      <c r="F10" s="2"/>
      <c r="G10" s="2"/>
      <c r="H10" s="2"/>
      <c r="I10" s="2"/>
      <c r="J10" s="2"/>
      <c r="K10" s="12"/>
      <c r="L10" s="12"/>
      <c r="M10" s="12"/>
    </row>
    <row r="11" spans="1:13">
      <c r="A11" s="3"/>
      <c r="B11" s="2"/>
      <c r="C11" s="2"/>
      <c r="D11" s="2"/>
      <c r="E11" s="2"/>
      <c r="F11" s="2"/>
      <c r="G11" s="2"/>
      <c r="H11" s="2"/>
      <c r="I11" s="2"/>
      <c r="J11" s="2"/>
      <c r="K11" s="12"/>
      <c r="L11" s="12"/>
      <c r="M11" s="12"/>
    </row>
    <row r="12" spans="1:13">
      <c r="A12" s="3"/>
      <c r="B12" s="2"/>
      <c r="C12" s="2"/>
      <c r="D12" s="2"/>
      <c r="E12" s="2"/>
      <c r="F12" s="2"/>
      <c r="G12" s="2"/>
      <c r="H12" s="2"/>
      <c r="I12" s="2"/>
      <c r="J12" s="2"/>
      <c r="K12" s="12"/>
      <c r="L12" s="12"/>
      <c r="M12" s="12"/>
    </row>
    <row r="13" spans="1:13">
      <c r="A13" s="13"/>
      <c r="B13" s="14"/>
      <c r="C13" s="13"/>
      <c r="D13" s="13"/>
      <c r="E13" s="13"/>
      <c r="F13" s="13"/>
      <c r="G13" s="13"/>
      <c r="H13" s="2"/>
      <c r="I13" s="2"/>
      <c r="J13" s="2"/>
      <c r="K13" s="12"/>
      <c r="L13" s="12"/>
      <c r="M13" s="12"/>
    </row>
    <row r="14" spans="1:13" ht="29.1" customHeight="1">
      <c r="A14" s="104" t="s">
        <v>20</v>
      </c>
      <c r="B14" s="105"/>
      <c r="C14" s="106"/>
      <c r="D14" s="106"/>
      <c r="E14" s="106"/>
      <c r="F14" s="107"/>
      <c r="G14" s="13"/>
      <c r="H14" s="6" t="s">
        <v>21</v>
      </c>
      <c r="I14" s="263" t="s">
        <v>22</v>
      </c>
      <c r="J14" s="7"/>
      <c r="K14" s="12"/>
      <c r="L14" s="12"/>
      <c r="M14" s="12"/>
    </row>
    <row r="15" spans="1:13">
      <c r="A15" s="108"/>
      <c r="B15" s="109"/>
      <c r="C15" s="110"/>
      <c r="D15" s="110"/>
      <c r="E15" s="110"/>
      <c r="F15" s="111"/>
      <c r="G15" s="13"/>
      <c r="H15" s="2"/>
      <c r="I15" s="263"/>
      <c r="J15" s="7"/>
      <c r="K15" s="12"/>
      <c r="L15" s="12"/>
      <c r="M15" s="12"/>
    </row>
    <row r="16" spans="1:13">
      <c r="A16" s="112" t="s">
        <v>23</v>
      </c>
      <c r="B16" s="113"/>
      <c r="C16" s="114"/>
      <c r="D16" s="114"/>
      <c r="E16" s="114"/>
      <c r="F16" s="115"/>
      <c r="G16" s="13"/>
      <c r="H16" s="2"/>
      <c r="I16" s="263"/>
      <c r="J16" s="7"/>
      <c r="K16" s="12"/>
      <c r="L16" s="12"/>
      <c r="M16" s="12"/>
    </row>
    <row r="17" spans="1:13">
      <c r="A17" s="123"/>
      <c r="B17" s="109"/>
      <c r="C17" s="110"/>
      <c r="D17" s="110"/>
      <c r="E17" s="110"/>
      <c r="F17" s="111"/>
      <c r="G17" s="13"/>
      <c r="H17" s="2"/>
      <c r="I17" s="7"/>
      <c r="J17" s="7"/>
      <c r="K17" s="12"/>
      <c r="L17" s="12"/>
      <c r="M17" s="12"/>
    </row>
    <row r="18" spans="1:13" ht="32.25" customHeight="1">
      <c r="A18" s="116" t="s">
        <v>24</v>
      </c>
      <c r="B18" s="117" t="s">
        <v>21</v>
      </c>
      <c r="C18" s="117" t="s">
        <v>25</v>
      </c>
      <c r="D18" s="118" t="s">
        <v>26</v>
      </c>
      <c r="E18" s="118" t="s">
        <v>27</v>
      </c>
      <c r="F18" s="111"/>
      <c r="G18" s="13"/>
      <c r="H18" s="45" t="s">
        <v>28</v>
      </c>
      <c r="I18" s="263" t="s">
        <v>29</v>
      </c>
      <c r="J18" s="7"/>
      <c r="K18" s="132" t="s">
        <v>30</v>
      </c>
      <c r="L18" s="132" t="s">
        <v>21</v>
      </c>
      <c r="M18" s="132" t="s">
        <v>28</v>
      </c>
    </row>
    <row r="19" spans="1:13">
      <c r="A19" s="124" t="s">
        <v>31</v>
      </c>
      <c r="B19" s="61" t="s">
        <v>32</v>
      </c>
      <c r="C19" s="74"/>
      <c r="D19" s="128" t="str">
        <f t="shared" ref="D19:D29" si="0">IF(C19&gt;0,K19,"")</f>
        <v/>
      </c>
      <c r="E19" s="163" t="str">
        <f t="shared" ref="E19:E29" si="1">IF(C19&gt;0,C19*K19,"")</f>
        <v/>
      </c>
      <c r="F19" s="111"/>
      <c r="G19" s="13"/>
      <c r="H19" s="2"/>
      <c r="I19" s="263"/>
      <c r="J19" s="7"/>
      <c r="K19" s="11">
        <f>VLOOKUP(B19,Erdgas[],2)</f>
        <v>2.02</v>
      </c>
      <c r="L19" s="11" t="str">
        <f t="shared" ref="L19:L28" si="2">B19</f>
        <v>m3</v>
      </c>
      <c r="M19" s="34" t="s">
        <v>33</v>
      </c>
    </row>
    <row r="20" spans="1:13">
      <c r="A20" s="124" t="s">
        <v>34</v>
      </c>
      <c r="B20" s="61" t="s">
        <v>35</v>
      </c>
      <c r="C20" s="74"/>
      <c r="D20" s="128" t="str">
        <f t="shared" si="0"/>
        <v/>
      </c>
      <c r="E20" s="163" t="str">
        <f t="shared" si="1"/>
        <v/>
      </c>
      <c r="F20" s="111"/>
      <c r="G20" s="13"/>
      <c r="H20" s="2"/>
      <c r="I20" s="263"/>
      <c r="J20" s="7"/>
      <c r="K20" s="11">
        <f>VLOOKUP(B20,Fluessiggas[],2,0)</f>
        <v>2.98</v>
      </c>
      <c r="L20" s="11" t="str">
        <f t="shared" si="2"/>
        <v>kg</v>
      </c>
      <c r="M20" s="34" t="s">
        <v>33</v>
      </c>
    </row>
    <row r="21" spans="1:13">
      <c r="A21" s="124" t="s">
        <v>36</v>
      </c>
      <c r="B21" s="61" t="s">
        <v>32</v>
      </c>
      <c r="C21" s="74"/>
      <c r="D21" s="128" t="str">
        <f t="shared" si="0"/>
        <v/>
      </c>
      <c r="E21" s="163" t="str">
        <f t="shared" si="1"/>
        <v/>
      </c>
      <c r="F21" s="111"/>
      <c r="G21" s="13"/>
      <c r="H21" s="2"/>
      <c r="I21" s="263"/>
      <c r="J21" s="7"/>
      <c r="K21" s="11">
        <f>VLOOKUP(B21,Propan[],2)</f>
        <v>1.51</v>
      </c>
      <c r="L21" s="11" t="str">
        <f t="shared" si="2"/>
        <v>m3</v>
      </c>
      <c r="M21" s="34" t="s">
        <v>33</v>
      </c>
    </row>
    <row r="22" spans="1:13">
      <c r="A22" s="124" t="s">
        <v>37</v>
      </c>
      <c r="B22" s="61" t="s">
        <v>38</v>
      </c>
      <c r="C22" s="74"/>
      <c r="D22" s="128" t="str">
        <f t="shared" si="0"/>
        <v/>
      </c>
      <c r="E22" s="163" t="str">
        <f t="shared" si="1"/>
        <v/>
      </c>
      <c r="F22" s="111"/>
      <c r="G22" s="13"/>
      <c r="H22" s="2"/>
      <c r="I22" s="263"/>
      <c r="J22" s="7"/>
      <c r="K22" s="11">
        <f>VLOOKUP(B22,Heizoel[],2,0)</f>
        <v>0.26700000000000002</v>
      </c>
      <c r="L22" s="11" t="str">
        <f t="shared" si="2"/>
        <v>kWh</v>
      </c>
      <c r="M22" s="34" t="s">
        <v>33</v>
      </c>
    </row>
    <row r="23" spans="1:13">
      <c r="A23" s="124" t="s">
        <v>39</v>
      </c>
      <c r="B23" s="61" t="s">
        <v>38</v>
      </c>
      <c r="C23" s="74"/>
      <c r="D23" s="128" t="str">
        <f t="shared" si="0"/>
        <v/>
      </c>
      <c r="E23" s="163" t="str">
        <f t="shared" si="1"/>
        <v/>
      </c>
      <c r="F23" s="111"/>
      <c r="G23" s="13"/>
      <c r="H23" s="2"/>
      <c r="I23" s="263"/>
      <c r="J23" s="7"/>
      <c r="K23" s="11">
        <f>VLOOKUP(B23,Biogas[],2)</f>
        <v>0.152</v>
      </c>
      <c r="L23" s="11" t="str">
        <f t="shared" si="2"/>
        <v>kWh</v>
      </c>
      <c r="M23" s="34" t="s">
        <v>33</v>
      </c>
    </row>
    <row r="24" spans="1:13">
      <c r="A24" s="124" t="s">
        <v>40</v>
      </c>
      <c r="B24" s="61" t="s">
        <v>38</v>
      </c>
      <c r="C24" s="74"/>
      <c r="D24" s="128" t="str">
        <f t="shared" si="0"/>
        <v/>
      </c>
      <c r="E24" s="163" t="str">
        <f t="shared" si="1"/>
        <v/>
      </c>
      <c r="F24" s="111"/>
      <c r="G24" s="13"/>
      <c r="H24" s="2"/>
      <c r="I24" s="7"/>
      <c r="J24" s="7"/>
      <c r="K24" s="11">
        <f>VLOOKUP(B24,Biooel[],2)</f>
        <v>0.11700000000000001</v>
      </c>
      <c r="L24" s="11" t="str">
        <f>B24</f>
        <v>kWh</v>
      </c>
      <c r="M24" s="34" t="s">
        <v>33</v>
      </c>
    </row>
    <row r="25" spans="1:13">
      <c r="A25" s="124" t="s">
        <v>41</v>
      </c>
      <c r="B25" s="61" t="s">
        <v>35</v>
      </c>
      <c r="C25" s="74"/>
      <c r="D25" s="128" t="str">
        <f t="shared" si="0"/>
        <v/>
      </c>
      <c r="E25" s="163" t="str">
        <f t="shared" si="1"/>
        <v/>
      </c>
      <c r="F25" s="111"/>
      <c r="G25" s="13"/>
      <c r="H25" s="2"/>
      <c r="I25" s="2"/>
      <c r="J25" s="2"/>
      <c r="K25" s="11">
        <f>VLOOKUP(B25,Brennholz[],2,0)</f>
        <v>0.11</v>
      </c>
      <c r="L25" s="11" t="str">
        <f t="shared" si="2"/>
        <v>kg</v>
      </c>
      <c r="M25" s="34" t="s">
        <v>33</v>
      </c>
    </row>
    <row r="26" spans="1:13">
      <c r="A26" s="124" t="s">
        <v>42</v>
      </c>
      <c r="B26" s="61" t="s">
        <v>38</v>
      </c>
      <c r="C26" s="74"/>
      <c r="D26" s="128" t="str">
        <f t="shared" si="0"/>
        <v/>
      </c>
      <c r="E26" s="163" t="str">
        <f t="shared" si="1"/>
        <v/>
      </c>
      <c r="F26" s="111"/>
      <c r="G26" s="13"/>
      <c r="H26" s="2"/>
      <c r="I26" s="2"/>
      <c r="J26" s="2"/>
      <c r="K26" s="11">
        <f>VLOOKUP(B26,Holzpellets[],2,0)</f>
        <v>3.5999999999999997E-2</v>
      </c>
      <c r="L26" s="11" t="str">
        <f t="shared" si="2"/>
        <v>kWh</v>
      </c>
      <c r="M26" s="34" t="s">
        <v>33</v>
      </c>
    </row>
    <row r="27" spans="1:13">
      <c r="A27" s="124" t="s">
        <v>43</v>
      </c>
      <c r="B27" s="61" t="s">
        <v>44</v>
      </c>
      <c r="C27" s="74"/>
      <c r="D27" s="128" t="str">
        <f t="shared" si="0"/>
        <v/>
      </c>
      <c r="E27" s="163" t="str">
        <f t="shared" si="1"/>
        <v/>
      </c>
      <c r="F27" s="111"/>
      <c r="G27" s="13"/>
      <c r="H27" s="2"/>
      <c r="I27" s="2"/>
      <c r="J27" s="2"/>
      <c r="K27" s="11">
        <f>VLOOKUP(B27,Hackschnitzel[],2,0)</f>
        <v>9.7439999999999998</v>
      </c>
      <c r="L27" s="11" t="str">
        <f t="shared" si="2"/>
        <v>SRm</v>
      </c>
      <c r="M27" s="34" t="s">
        <v>33</v>
      </c>
    </row>
    <row r="28" spans="1:13">
      <c r="A28" s="124" t="s">
        <v>45</v>
      </c>
      <c r="B28" s="61" t="s">
        <v>38</v>
      </c>
      <c r="C28" s="74"/>
      <c r="D28" s="128" t="str">
        <f t="shared" si="0"/>
        <v/>
      </c>
      <c r="E28" s="163" t="str">
        <f t="shared" si="1"/>
        <v/>
      </c>
      <c r="F28" s="111"/>
      <c r="G28" s="13"/>
      <c r="H28" s="2"/>
      <c r="I28" s="2"/>
      <c r="J28" s="2"/>
      <c r="K28" s="11">
        <f>VLOOKUP(B28,Grey_H2[],2,0)</f>
        <v>0.39800000000000002</v>
      </c>
      <c r="L28" s="11" t="str">
        <f t="shared" si="2"/>
        <v>kWh</v>
      </c>
      <c r="M28" s="34" t="s">
        <v>33</v>
      </c>
    </row>
    <row r="29" spans="1:13">
      <c r="A29" s="124" t="s">
        <v>46</v>
      </c>
      <c r="B29" s="61" t="s">
        <v>38</v>
      </c>
      <c r="C29" s="74"/>
      <c r="D29" s="128" t="str">
        <f t="shared" si="0"/>
        <v/>
      </c>
      <c r="E29" s="163" t="str">
        <f t="shared" si="1"/>
        <v/>
      </c>
      <c r="F29" s="111"/>
      <c r="G29" s="13"/>
      <c r="H29" s="2"/>
      <c r="I29" s="2"/>
      <c r="J29" s="2"/>
      <c r="K29" s="11">
        <f>VLOOKUP(B29,Green_H2[],2,0)</f>
        <v>2.5999999999999999E-2</v>
      </c>
      <c r="L29" s="11" t="str">
        <f>B28</f>
        <v>kWh</v>
      </c>
      <c r="M29" s="34" t="s">
        <v>33</v>
      </c>
    </row>
    <row r="30" spans="1:13" ht="15" customHeight="1">
      <c r="A30" s="119" t="s">
        <v>47</v>
      </c>
      <c r="B30" s="113"/>
      <c r="C30" s="120"/>
      <c r="D30" s="121"/>
      <c r="E30" s="164"/>
      <c r="F30" s="111"/>
      <c r="G30" s="13"/>
      <c r="H30" s="2"/>
      <c r="I30" s="16" t="s">
        <v>48</v>
      </c>
      <c r="J30" s="2"/>
      <c r="K30" s="12"/>
      <c r="L30" s="12"/>
      <c r="M30" s="12"/>
    </row>
    <row r="31" spans="1:13" ht="15" customHeight="1">
      <c r="A31" s="62"/>
      <c r="B31" s="61"/>
      <c r="C31" s="74"/>
      <c r="D31" s="88"/>
      <c r="E31" s="163" t="str">
        <f>IF(C31&gt;0,C31*D31,"")</f>
        <v/>
      </c>
      <c r="F31" s="111"/>
      <c r="G31" s="13"/>
      <c r="H31" s="2"/>
      <c r="I31" s="16"/>
      <c r="J31" s="2"/>
      <c r="K31" s="12"/>
      <c r="L31" s="12"/>
      <c r="M31" s="12"/>
    </row>
    <row r="32" spans="1:13" ht="15" customHeight="1">
      <c r="A32" s="62"/>
      <c r="B32" s="61"/>
      <c r="C32" s="74"/>
      <c r="D32" s="88"/>
      <c r="E32" s="163" t="str">
        <f>IF(C32&gt;0,C32*D32,"")</f>
        <v/>
      </c>
      <c r="F32" s="111"/>
      <c r="G32" s="13"/>
      <c r="H32" s="2"/>
      <c r="I32" s="16"/>
      <c r="J32" s="2"/>
      <c r="K32" s="12"/>
      <c r="L32" s="12"/>
      <c r="M32" s="12"/>
    </row>
    <row r="33" spans="1:13" ht="15" customHeight="1">
      <c r="A33" s="62"/>
      <c r="B33" s="61"/>
      <c r="C33" s="74"/>
      <c r="D33" s="88"/>
      <c r="E33" s="163" t="str">
        <f>IF(C33&gt;0,C33*D33,"")</f>
        <v/>
      </c>
      <c r="F33" s="111"/>
      <c r="G33" s="13"/>
      <c r="H33" s="2"/>
      <c r="I33" s="16"/>
      <c r="J33" s="2"/>
      <c r="K33" s="12"/>
      <c r="L33" s="12"/>
      <c r="M33" s="12"/>
    </row>
    <row r="34" spans="1:13">
      <c r="A34" s="108"/>
      <c r="B34" s="109"/>
      <c r="C34" s="110"/>
      <c r="D34" s="110"/>
      <c r="E34" s="110"/>
      <c r="F34" s="111"/>
      <c r="G34" s="13"/>
      <c r="H34" s="2"/>
      <c r="I34" s="2"/>
      <c r="J34" s="2"/>
      <c r="K34" s="12"/>
      <c r="L34" s="12"/>
      <c r="M34" s="12"/>
    </row>
    <row r="35" spans="1:13" ht="17.100000000000001" customHeight="1">
      <c r="A35" s="112" t="s">
        <v>49</v>
      </c>
      <c r="B35" s="125"/>
      <c r="C35" s="114"/>
      <c r="D35" s="114"/>
      <c r="E35" s="114"/>
      <c r="F35" s="115"/>
      <c r="G35" s="13"/>
      <c r="H35" s="2"/>
      <c r="I35" s="2"/>
      <c r="J35" s="2"/>
      <c r="K35" s="12"/>
      <c r="L35" s="12"/>
      <c r="M35" s="12"/>
    </row>
    <row r="36" spans="1:13" ht="18.95" customHeight="1">
      <c r="A36" s="108"/>
      <c r="B36" s="109"/>
      <c r="C36" s="126"/>
      <c r="D36" s="126"/>
      <c r="E36" s="126"/>
      <c r="F36" s="111"/>
      <c r="G36" s="13"/>
      <c r="H36" s="2"/>
      <c r="I36" s="2"/>
      <c r="J36" s="2"/>
      <c r="K36" s="12"/>
      <c r="L36" s="12"/>
      <c r="M36" s="12"/>
    </row>
    <row r="37" spans="1:13" ht="30" customHeight="1">
      <c r="A37" s="131" t="s">
        <v>50</v>
      </c>
      <c r="B37" s="117" t="s">
        <v>21</v>
      </c>
      <c r="C37" s="117" t="s">
        <v>25</v>
      </c>
      <c r="D37" s="118" t="s">
        <v>51</v>
      </c>
      <c r="E37" s="118" t="s">
        <v>27</v>
      </c>
      <c r="F37" s="111"/>
      <c r="G37" s="13"/>
      <c r="H37" s="2" t="s">
        <v>52</v>
      </c>
      <c r="I37" s="263" t="s">
        <v>53</v>
      </c>
      <c r="J37" s="7"/>
      <c r="K37" s="132" t="s">
        <v>30</v>
      </c>
      <c r="L37" s="132" t="s">
        <v>21</v>
      </c>
      <c r="M37" s="132" t="s">
        <v>28</v>
      </c>
    </row>
    <row r="38" spans="1:13">
      <c r="A38" s="62" t="s">
        <v>54</v>
      </c>
      <c r="B38" s="127" t="s">
        <v>35</v>
      </c>
      <c r="C38" s="75"/>
      <c r="D38" s="165" t="str">
        <f>IF(C38&gt;0,K38,"")</f>
        <v/>
      </c>
      <c r="E38" s="169" t="str">
        <f>IF(C38&gt;0,C38*K38,"")</f>
        <v/>
      </c>
      <c r="F38" s="111"/>
      <c r="G38" s="13"/>
      <c r="H38" s="2"/>
      <c r="I38" s="263"/>
      <c r="J38" s="7"/>
      <c r="K38" s="11">
        <f>VLOOKUP(A38,Kaeltemittel_IT[],2,0)</f>
        <v>0</v>
      </c>
      <c r="L38" s="11" t="s">
        <v>55</v>
      </c>
      <c r="M38" s="11" t="s">
        <v>56</v>
      </c>
    </row>
    <row r="39" spans="1:13">
      <c r="A39" s="62" t="s">
        <v>54</v>
      </c>
      <c r="B39" s="127" t="s">
        <v>35</v>
      </c>
      <c r="C39" s="75"/>
      <c r="D39" s="165" t="str">
        <f>IF(C39&gt;0,K39,"")</f>
        <v/>
      </c>
      <c r="E39" s="169" t="str">
        <f>IF(C39&gt;0,C39*K39,"")</f>
        <v/>
      </c>
      <c r="F39" s="111"/>
      <c r="G39" s="13"/>
      <c r="H39" s="2"/>
      <c r="I39" s="263"/>
      <c r="J39" s="7"/>
      <c r="K39" s="11">
        <f>VLOOKUP(A39,Kaeltemittel_IT[],2,0)</f>
        <v>0</v>
      </c>
      <c r="L39" s="11" t="s">
        <v>55</v>
      </c>
      <c r="M39" s="11" t="s">
        <v>56</v>
      </c>
    </row>
    <row r="40" spans="1:13">
      <c r="A40" s="62" t="s">
        <v>54</v>
      </c>
      <c r="B40" s="127" t="s">
        <v>35</v>
      </c>
      <c r="C40" s="75"/>
      <c r="D40" s="165" t="str">
        <f>IF(C40&gt;0,K40,"")</f>
        <v/>
      </c>
      <c r="E40" s="169" t="str">
        <f>IF(C40&gt;0,C40*K40,"")</f>
        <v/>
      </c>
      <c r="F40" s="111"/>
      <c r="G40" s="13"/>
      <c r="H40" s="2"/>
      <c r="I40" s="263"/>
      <c r="J40" s="7"/>
      <c r="K40" s="11">
        <f>VLOOKUP(A40,Kaeltemittel_IT[],2,0)</f>
        <v>0</v>
      </c>
      <c r="L40" s="11" t="s">
        <v>55</v>
      </c>
      <c r="M40" s="11" t="s">
        <v>56</v>
      </c>
    </row>
    <row r="41" spans="1:13">
      <c r="A41" s="119" t="s">
        <v>47</v>
      </c>
      <c r="B41" s="113"/>
      <c r="C41" s="129"/>
      <c r="D41" s="166"/>
      <c r="E41" s="170" t="str">
        <f>IF(C41&gt;0,C41*D41,"")</f>
        <v/>
      </c>
      <c r="F41" s="111"/>
      <c r="G41" s="13"/>
      <c r="H41" s="2"/>
      <c r="I41" s="263"/>
      <c r="J41" s="7"/>
      <c r="K41" s="12"/>
      <c r="L41" s="12"/>
      <c r="M41" s="12"/>
    </row>
    <row r="42" spans="1:13">
      <c r="A42" s="63"/>
      <c r="B42" s="127" t="s">
        <v>35</v>
      </c>
      <c r="C42" s="75"/>
      <c r="D42" s="167"/>
      <c r="E42" s="169" t="str">
        <f>IF(C42&gt;0,C42*D42,"")</f>
        <v/>
      </c>
      <c r="F42" s="111"/>
      <c r="G42" s="13"/>
      <c r="H42" s="2"/>
      <c r="I42" s="263"/>
      <c r="J42" s="7"/>
      <c r="K42" s="12"/>
      <c r="L42" s="12"/>
      <c r="M42" s="12"/>
    </row>
    <row r="43" spans="1:13" ht="17.45" customHeight="1">
      <c r="A43" s="108"/>
      <c r="B43" s="109"/>
      <c r="C43" s="110"/>
      <c r="D43" s="110"/>
      <c r="E43" s="110"/>
      <c r="F43" s="111"/>
      <c r="G43" s="13"/>
      <c r="H43" s="2"/>
      <c r="I43" s="263"/>
      <c r="J43" s="7"/>
      <c r="K43" s="12"/>
      <c r="L43" s="12"/>
      <c r="M43" s="12"/>
    </row>
    <row r="44" spans="1:13">
      <c r="A44" s="112" t="s">
        <v>58</v>
      </c>
      <c r="B44" s="113"/>
      <c r="C44" s="114"/>
      <c r="D44" s="114"/>
      <c r="E44" s="114"/>
      <c r="F44" s="115"/>
      <c r="G44" s="13"/>
      <c r="H44" s="2" t="s">
        <v>59</v>
      </c>
      <c r="I44" s="263" t="s">
        <v>60</v>
      </c>
      <c r="J44" s="7"/>
      <c r="K44" s="12"/>
      <c r="L44" s="12"/>
      <c r="M44" s="12"/>
    </row>
    <row r="45" spans="1:13" ht="16.149999999999999" customHeight="1">
      <c r="A45" s="108"/>
      <c r="B45" s="109"/>
      <c r="C45" s="126"/>
      <c r="D45" s="126"/>
      <c r="E45" s="126"/>
      <c r="F45" s="111"/>
      <c r="G45" s="13"/>
      <c r="H45" s="2"/>
      <c r="I45" s="263"/>
      <c r="J45" s="7"/>
      <c r="K45" s="12"/>
      <c r="L45" s="12"/>
      <c r="M45" s="12"/>
    </row>
    <row r="46" spans="1:13" ht="45">
      <c r="A46" s="133" t="s">
        <v>61</v>
      </c>
      <c r="B46" s="117" t="s">
        <v>21</v>
      </c>
      <c r="C46" s="117" t="s">
        <v>25</v>
      </c>
      <c r="D46" s="118" t="s">
        <v>26</v>
      </c>
      <c r="E46" s="118" t="s">
        <v>27</v>
      </c>
      <c r="F46" s="111"/>
      <c r="G46" s="13"/>
      <c r="H46" s="2"/>
      <c r="I46" s="2"/>
      <c r="J46" s="2"/>
      <c r="K46" s="132" t="s">
        <v>30</v>
      </c>
      <c r="L46" s="132" t="s">
        <v>21</v>
      </c>
      <c r="M46" s="132" t="s">
        <v>28</v>
      </c>
    </row>
    <row r="47" spans="1:13" ht="21.6" customHeight="1">
      <c r="A47" s="108" t="s">
        <v>62</v>
      </c>
      <c r="B47" s="127" t="s">
        <v>63</v>
      </c>
      <c r="C47" s="79"/>
      <c r="D47" s="128" t="str">
        <f t="shared" ref="D47:D56" si="3">IF(C47&gt;0,K47,"")</f>
        <v/>
      </c>
      <c r="E47" s="163" t="str">
        <f t="shared" ref="E47:E55" si="4">IF(C47&gt;0,C47*D47,"")</f>
        <v/>
      </c>
      <c r="F47" s="111"/>
      <c r="G47" s="13"/>
      <c r="H47" s="268" t="s">
        <v>64</v>
      </c>
      <c r="I47" s="263" t="s">
        <v>65</v>
      </c>
      <c r="J47" s="7"/>
      <c r="K47" s="90">
        <v>2.879</v>
      </c>
      <c r="L47" s="11" t="s">
        <v>66</v>
      </c>
      <c r="M47" s="11" t="s">
        <v>67</v>
      </c>
    </row>
    <row r="48" spans="1:13">
      <c r="A48" s="143" t="s">
        <v>68</v>
      </c>
      <c r="B48" s="127" t="s">
        <v>63</v>
      </c>
      <c r="C48" s="79"/>
      <c r="D48" s="128" t="str">
        <f t="shared" si="3"/>
        <v/>
      </c>
      <c r="E48" s="163" t="str">
        <f t="shared" si="4"/>
        <v/>
      </c>
      <c r="F48" s="111"/>
      <c r="G48" s="13"/>
      <c r="H48" s="263"/>
      <c r="I48" s="263"/>
      <c r="J48" s="7"/>
      <c r="K48" s="90">
        <v>3.1</v>
      </c>
      <c r="L48" s="11" t="s">
        <v>66</v>
      </c>
      <c r="M48" s="11" t="s">
        <v>67</v>
      </c>
    </row>
    <row r="49" spans="1:13">
      <c r="A49" s="143" t="s">
        <v>69</v>
      </c>
      <c r="B49" s="127" t="s">
        <v>63</v>
      </c>
      <c r="C49" s="79"/>
      <c r="D49" s="128" t="str">
        <f t="shared" si="3"/>
        <v/>
      </c>
      <c r="E49" s="163" t="str">
        <f t="shared" si="4"/>
        <v/>
      </c>
      <c r="F49" s="111"/>
      <c r="G49" s="13"/>
      <c r="H49" s="2"/>
      <c r="I49" s="263"/>
      <c r="J49" s="7"/>
      <c r="K49" s="90">
        <v>0.81200000000000006</v>
      </c>
      <c r="L49" s="11" t="s">
        <v>66</v>
      </c>
      <c r="M49" s="11" t="s">
        <v>70</v>
      </c>
    </row>
    <row r="50" spans="1:13">
      <c r="A50" s="143" t="s">
        <v>71</v>
      </c>
      <c r="B50" s="127" t="s">
        <v>63</v>
      </c>
      <c r="C50" s="79"/>
      <c r="D50" s="128" t="str">
        <f t="shared" si="3"/>
        <v/>
      </c>
      <c r="E50" s="163" t="str">
        <f t="shared" si="4"/>
        <v/>
      </c>
      <c r="F50" s="111"/>
      <c r="G50" s="13"/>
      <c r="H50" s="2"/>
      <c r="I50" s="263"/>
      <c r="J50" s="7"/>
      <c r="K50" s="90">
        <v>0.439</v>
      </c>
      <c r="L50" s="11" t="s">
        <v>66</v>
      </c>
      <c r="M50" s="11" t="s">
        <v>70</v>
      </c>
    </row>
    <row r="51" spans="1:13">
      <c r="A51" s="143" t="s">
        <v>72</v>
      </c>
      <c r="B51" s="127" t="s">
        <v>35</v>
      </c>
      <c r="C51" s="79"/>
      <c r="D51" s="128" t="str">
        <f t="shared" si="3"/>
        <v/>
      </c>
      <c r="E51" s="163" t="str">
        <f t="shared" si="4"/>
        <v/>
      </c>
      <c r="F51" s="111"/>
      <c r="G51" s="13"/>
      <c r="H51" s="2"/>
      <c r="I51" s="263"/>
      <c r="J51" s="7"/>
      <c r="K51" s="90">
        <v>1.544</v>
      </c>
      <c r="L51" s="11" t="s">
        <v>73</v>
      </c>
      <c r="M51" s="11" t="s">
        <v>74</v>
      </c>
    </row>
    <row r="52" spans="1:13">
      <c r="A52" s="143" t="s">
        <v>75</v>
      </c>
      <c r="B52" s="127" t="s">
        <v>35</v>
      </c>
      <c r="C52" s="79"/>
      <c r="D52" s="128" t="str">
        <f t="shared" si="3"/>
        <v/>
      </c>
      <c r="E52" s="163" t="str">
        <f t="shared" si="4"/>
        <v/>
      </c>
      <c r="F52" s="111"/>
      <c r="G52" s="13"/>
      <c r="H52" s="2"/>
      <c r="I52" s="263"/>
      <c r="J52" s="7"/>
      <c r="K52" s="90">
        <v>2.98</v>
      </c>
      <c r="L52" s="11" t="s">
        <v>73</v>
      </c>
      <c r="M52" s="11" t="s">
        <v>76</v>
      </c>
    </row>
    <row r="53" spans="1:13">
      <c r="A53" s="143" t="s">
        <v>77</v>
      </c>
      <c r="B53" s="127" t="s">
        <v>63</v>
      </c>
      <c r="C53" s="79"/>
      <c r="D53" s="128" t="str">
        <f t="shared" si="3"/>
        <v/>
      </c>
      <c r="E53" s="163" t="str">
        <f t="shared" si="4"/>
        <v/>
      </c>
      <c r="F53" s="111"/>
      <c r="G53" s="13"/>
      <c r="H53" s="2"/>
      <c r="I53" s="263"/>
      <c r="J53" s="7"/>
      <c r="K53" s="90">
        <v>2.036</v>
      </c>
      <c r="L53" s="11" t="s">
        <v>66</v>
      </c>
      <c r="M53" s="11" t="s">
        <v>67</v>
      </c>
    </row>
    <row r="54" spans="1:13">
      <c r="A54" s="124" t="s">
        <v>45</v>
      </c>
      <c r="B54" s="127" t="s">
        <v>35</v>
      </c>
      <c r="C54" s="79"/>
      <c r="D54" s="128" t="str">
        <f t="shared" si="3"/>
        <v/>
      </c>
      <c r="E54" s="163" t="str">
        <f t="shared" si="4"/>
        <v/>
      </c>
      <c r="F54" s="111"/>
      <c r="G54" s="13"/>
      <c r="H54" s="2"/>
      <c r="I54" s="7"/>
      <c r="J54" s="7"/>
      <c r="K54" s="90">
        <v>13.24</v>
      </c>
      <c r="L54" s="11" t="s">
        <v>73</v>
      </c>
      <c r="M54" s="11" t="s">
        <v>78</v>
      </c>
    </row>
    <row r="55" spans="1:13">
      <c r="A55" s="124" t="s">
        <v>46</v>
      </c>
      <c r="B55" s="127" t="s">
        <v>35</v>
      </c>
      <c r="C55" s="79"/>
      <c r="D55" s="128" t="str">
        <f t="shared" si="3"/>
        <v/>
      </c>
      <c r="E55" s="163" t="str">
        <f t="shared" si="4"/>
        <v/>
      </c>
      <c r="F55" s="111"/>
      <c r="G55" s="13"/>
      <c r="H55" s="2"/>
      <c r="I55" s="7"/>
      <c r="J55" s="7"/>
      <c r="K55" s="90">
        <v>0.88</v>
      </c>
      <c r="L55" s="11" t="s">
        <v>73</v>
      </c>
      <c r="M55" s="11" t="s">
        <v>78</v>
      </c>
    </row>
    <row r="56" spans="1:13">
      <c r="A56" s="144" t="s">
        <v>79</v>
      </c>
      <c r="B56" s="127" t="s">
        <v>38</v>
      </c>
      <c r="C56" s="79"/>
      <c r="D56" s="128" t="str">
        <f t="shared" si="3"/>
        <v/>
      </c>
      <c r="E56" s="163" t="str">
        <f>IF(B57="ja",0,(IF(C56="","",C56*K56)))</f>
        <v/>
      </c>
      <c r="F56" s="111"/>
      <c r="G56" s="13"/>
      <c r="H56" s="265" t="s">
        <v>80</v>
      </c>
      <c r="I56" s="263" t="s">
        <v>81</v>
      </c>
      <c r="J56" s="2"/>
      <c r="K56" s="90">
        <v>0.28920000000000001</v>
      </c>
      <c r="L56" s="11" t="s">
        <v>82</v>
      </c>
      <c r="M56" s="11" t="s">
        <v>83</v>
      </c>
    </row>
    <row r="57" spans="1:13">
      <c r="A57" s="134" t="s">
        <v>84</v>
      </c>
      <c r="B57" s="61" t="s">
        <v>85</v>
      </c>
      <c r="C57" s="113"/>
      <c r="D57" s="121"/>
      <c r="E57" s="164"/>
      <c r="F57" s="111"/>
      <c r="G57" s="13"/>
      <c r="H57" s="266"/>
      <c r="I57" s="263"/>
      <c r="J57" s="2"/>
      <c r="K57" s="12"/>
      <c r="L57" s="12"/>
      <c r="M57" s="12"/>
    </row>
    <row r="58" spans="1:13">
      <c r="A58" s="135" t="s">
        <v>86</v>
      </c>
      <c r="B58" s="137" t="s">
        <v>82</v>
      </c>
      <c r="C58" s="64"/>
      <c r="D58" s="121"/>
      <c r="E58" s="163" t="str">
        <f>IF(C58="","",C56*C58)</f>
        <v/>
      </c>
      <c r="F58" s="111"/>
      <c r="G58" s="13"/>
      <c r="H58" s="266"/>
      <c r="I58" s="263"/>
      <c r="J58" s="2"/>
      <c r="K58" s="12"/>
      <c r="L58" s="12"/>
      <c r="M58" s="12"/>
    </row>
    <row r="59" spans="1:13">
      <c r="A59" s="136" t="s">
        <v>47</v>
      </c>
      <c r="B59" s="137"/>
      <c r="C59" s="138"/>
      <c r="D59" s="139"/>
      <c r="E59" s="168"/>
      <c r="F59" s="111"/>
      <c r="G59" s="13"/>
      <c r="H59" s="2"/>
      <c r="I59" s="7"/>
      <c r="J59" s="2"/>
      <c r="K59" s="12"/>
      <c r="L59" s="12"/>
      <c r="M59" s="12"/>
    </row>
    <row r="60" spans="1:13">
      <c r="A60" s="63"/>
      <c r="B60" s="65"/>
      <c r="C60" s="80"/>
      <c r="D60" s="89"/>
      <c r="E60" s="169" t="str">
        <f>IF(C60&gt;0,C60*D60,"")</f>
        <v/>
      </c>
      <c r="F60" s="111"/>
      <c r="G60" s="13"/>
      <c r="H60" s="2"/>
      <c r="I60" s="2"/>
      <c r="J60" s="2"/>
      <c r="K60" s="12"/>
      <c r="L60" s="12"/>
      <c r="M60" s="12"/>
    </row>
    <row r="61" spans="1:13">
      <c r="A61" s="62"/>
      <c r="B61" s="65"/>
      <c r="C61" s="80"/>
      <c r="D61" s="89"/>
      <c r="E61" s="169" t="str">
        <f t="shared" ref="E61:E62" si="5">IF(C61&gt;0,C61*D61,"")</f>
        <v/>
      </c>
      <c r="F61" s="111"/>
      <c r="G61" s="13"/>
      <c r="H61" s="2"/>
      <c r="I61" s="2"/>
      <c r="J61" s="2"/>
      <c r="K61" s="12"/>
      <c r="L61" s="12"/>
      <c r="M61" s="12"/>
    </row>
    <row r="62" spans="1:13">
      <c r="A62" s="62"/>
      <c r="B62" s="65"/>
      <c r="C62" s="80"/>
      <c r="D62" s="89"/>
      <c r="E62" s="169" t="str">
        <f t="shared" si="5"/>
        <v/>
      </c>
      <c r="F62" s="111"/>
      <c r="G62" s="13"/>
      <c r="H62" s="2"/>
      <c r="I62" s="2"/>
      <c r="J62" s="2"/>
      <c r="K62" s="12"/>
      <c r="L62" s="12"/>
      <c r="M62" s="12"/>
    </row>
    <row r="63" spans="1:13" ht="15.75" thickBot="1">
      <c r="A63" s="108"/>
      <c r="B63" s="109"/>
      <c r="C63" s="110"/>
      <c r="D63" s="110"/>
      <c r="E63" s="110"/>
      <c r="F63" s="111"/>
      <c r="G63" s="13"/>
      <c r="H63" s="2"/>
      <c r="I63" s="2"/>
      <c r="J63" s="2"/>
      <c r="K63" s="12"/>
      <c r="L63" s="12"/>
      <c r="M63" s="12"/>
    </row>
    <row r="64" spans="1:13" ht="30" customHeight="1" thickBot="1">
      <c r="A64" s="260" t="s">
        <v>87</v>
      </c>
      <c r="B64" s="261"/>
      <c r="C64" s="261"/>
      <c r="D64" s="261"/>
      <c r="E64" s="262"/>
      <c r="F64" s="111"/>
      <c r="G64" s="13"/>
      <c r="H64" s="2"/>
      <c r="I64" s="2"/>
      <c r="J64" s="2"/>
      <c r="K64" s="12"/>
      <c r="L64" s="12"/>
      <c r="M64" s="12"/>
    </row>
    <row r="65" spans="1:13" ht="30">
      <c r="A65" s="116" t="s">
        <v>88</v>
      </c>
      <c r="B65" s="117" t="s">
        <v>21</v>
      </c>
      <c r="C65" s="117" t="s">
        <v>25</v>
      </c>
      <c r="D65" s="118" t="s">
        <v>89</v>
      </c>
      <c r="E65" s="118" t="s">
        <v>27</v>
      </c>
      <c r="F65" s="111"/>
      <c r="G65" s="13"/>
      <c r="H65" s="2"/>
      <c r="I65" s="2"/>
      <c r="J65" s="2"/>
      <c r="K65" s="132" t="s">
        <v>30</v>
      </c>
      <c r="L65" s="132" t="s">
        <v>21</v>
      </c>
      <c r="M65" s="132" t="s">
        <v>28</v>
      </c>
    </row>
    <row r="66" spans="1:13">
      <c r="A66" s="108" t="s">
        <v>90</v>
      </c>
      <c r="B66" s="127" t="s">
        <v>91</v>
      </c>
      <c r="C66" s="77"/>
      <c r="D66" s="149" t="str">
        <f t="shared" ref="D66:D104" si="6">IF(C66&gt;0,K66,"")</f>
        <v/>
      </c>
      <c r="E66" s="171" t="str">
        <f t="shared" ref="E66:E104" si="7">IF(C66&gt;0,C66*K66,"")</f>
        <v/>
      </c>
      <c r="F66" s="111"/>
      <c r="G66" s="13"/>
      <c r="H66" s="2"/>
      <c r="I66" s="2"/>
      <c r="J66" s="2"/>
      <c r="K66" s="90">
        <v>0.16128519402446861</v>
      </c>
      <c r="L66" s="11" t="s">
        <v>92</v>
      </c>
      <c r="M66" s="11" t="s">
        <v>93</v>
      </c>
    </row>
    <row r="67" spans="1:13">
      <c r="A67" s="140" t="s">
        <v>94</v>
      </c>
      <c r="B67" s="137" t="s">
        <v>91</v>
      </c>
      <c r="C67" s="77"/>
      <c r="D67" s="149" t="str">
        <f t="shared" si="6"/>
        <v/>
      </c>
      <c r="E67" s="171" t="str">
        <f t="shared" si="7"/>
        <v/>
      </c>
      <c r="F67" s="111"/>
      <c r="G67" s="13"/>
      <c r="H67" s="2"/>
      <c r="I67" s="2"/>
      <c r="J67" s="2"/>
      <c r="K67" s="90">
        <v>0.14853506635344171</v>
      </c>
      <c r="L67" s="11" t="s">
        <v>92</v>
      </c>
      <c r="M67" s="11" t="s">
        <v>93</v>
      </c>
    </row>
    <row r="68" spans="1:13">
      <c r="A68" s="140" t="s">
        <v>95</v>
      </c>
      <c r="B68" s="137" t="s">
        <v>91</v>
      </c>
      <c r="C68" s="77"/>
      <c r="D68" s="149" t="str">
        <f t="shared" si="6"/>
        <v/>
      </c>
      <c r="E68" s="171" t="str">
        <f t="shared" si="7"/>
        <v/>
      </c>
      <c r="F68" s="111"/>
      <c r="G68" s="13"/>
      <c r="H68" s="2"/>
      <c r="I68" s="2"/>
      <c r="J68" s="2"/>
      <c r="K68" s="90">
        <v>0.19518650751368674</v>
      </c>
      <c r="L68" s="11" t="s">
        <v>92</v>
      </c>
      <c r="M68" s="11" t="s">
        <v>93</v>
      </c>
    </row>
    <row r="69" spans="1:13">
      <c r="A69" s="140" t="s">
        <v>96</v>
      </c>
      <c r="B69" s="137" t="s">
        <v>91</v>
      </c>
      <c r="C69" s="77"/>
      <c r="D69" s="149" t="str">
        <f t="shared" si="6"/>
        <v/>
      </c>
      <c r="E69" s="171" t="str">
        <f t="shared" si="7"/>
        <v/>
      </c>
      <c r="F69" s="111"/>
      <c r="G69" s="13"/>
      <c r="H69" s="2"/>
      <c r="I69" s="2"/>
      <c r="J69" s="2"/>
      <c r="K69" s="90">
        <v>0.34316126921456724</v>
      </c>
      <c r="L69" s="11" t="s">
        <v>92</v>
      </c>
      <c r="M69" s="11" t="s">
        <v>93</v>
      </c>
    </row>
    <row r="70" spans="1:13">
      <c r="A70" s="108" t="s">
        <v>97</v>
      </c>
      <c r="B70" s="127" t="s">
        <v>91</v>
      </c>
      <c r="C70" s="77"/>
      <c r="D70" s="149" t="str">
        <f t="shared" si="6"/>
        <v/>
      </c>
      <c r="E70" s="171" t="str">
        <f t="shared" si="7"/>
        <v/>
      </c>
      <c r="F70" s="111"/>
      <c r="G70" s="13"/>
      <c r="H70" s="2"/>
      <c r="I70" s="2"/>
      <c r="J70" s="2"/>
      <c r="K70" s="90">
        <v>0.1366597289446945</v>
      </c>
      <c r="L70" s="11" t="s">
        <v>92</v>
      </c>
      <c r="M70" s="11" t="s">
        <v>93</v>
      </c>
    </row>
    <row r="71" spans="1:13">
      <c r="A71" s="140" t="s">
        <v>94</v>
      </c>
      <c r="B71" s="137" t="s">
        <v>91</v>
      </c>
      <c r="C71" s="77"/>
      <c r="D71" s="149" t="str">
        <f t="shared" si="6"/>
        <v/>
      </c>
      <c r="E71" s="171" t="str">
        <f t="shared" si="7"/>
        <v/>
      </c>
      <c r="F71" s="111"/>
      <c r="G71" s="13"/>
      <c r="H71" s="2"/>
      <c r="I71" s="2"/>
      <c r="J71" s="2"/>
      <c r="K71" s="90">
        <v>0.13357750023099899</v>
      </c>
      <c r="L71" s="11" t="s">
        <v>92</v>
      </c>
      <c r="M71" s="11" t="s">
        <v>93</v>
      </c>
    </row>
    <row r="72" spans="1:13">
      <c r="A72" s="140" t="s">
        <v>95</v>
      </c>
      <c r="B72" s="137" t="s">
        <v>91</v>
      </c>
      <c r="C72" s="77"/>
      <c r="D72" s="149" t="str">
        <f t="shared" si="6"/>
        <v/>
      </c>
      <c r="E72" s="171" t="str">
        <f t="shared" si="7"/>
        <v/>
      </c>
      <c r="F72" s="111"/>
      <c r="G72" s="13"/>
      <c r="H72" s="2"/>
      <c r="I72" s="2"/>
      <c r="J72" s="2"/>
      <c r="K72" s="90">
        <v>0.13781725010789272</v>
      </c>
      <c r="L72" s="11" t="s">
        <v>92</v>
      </c>
      <c r="M72" s="11" t="s">
        <v>93</v>
      </c>
    </row>
    <row r="73" spans="1:13">
      <c r="A73" s="140" t="s">
        <v>96</v>
      </c>
      <c r="B73" s="137" t="s">
        <v>91</v>
      </c>
      <c r="C73" s="77"/>
      <c r="D73" s="149" t="str">
        <f t="shared" si="6"/>
        <v/>
      </c>
      <c r="E73" s="171" t="str">
        <f t="shared" si="7"/>
        <v/>
      </c>
      <c r="F73" s="111"/>
      <c r="G73" s="13"/>
      <c r="H73" s="2"/>
      <c r="I73" s="2"/>
      <c r="J73" s="2"/>
      <c r="K73" s="90">
        <v>0.14553402784335914</v>
      </c>
      <c r="L73" s="11" t="s">
        <v>92</v>
      </c>
      <c r="M73" s="11" t="s">
        <v>93</v>
      </c>
    </row>
    <row r="74" spans="1:13">
      <c r="A74" s="108" t="s">
        <v>98</v>
      </c>
      <c r="B74" s="127" t="s">
        <v>91</v>
      </c>
      <c r="C74" s="77"/>
      <c r="D74" s="149" t="str">
        <f t="shared" si="6"/>
        <v/>
      </c>
      <c r="E74" s="171" t="str">
        <f t="shared" si="7"/>
        <v/>
      </c>
      <c r="F74" s="111"/>
      <c r="G74" s="13"/>
      <c r="H74" s="2"/>
      <c r="I74" s="2"/>
      <c r="J74" s="2"/>
      <c r="K74" s="90">
        <v>0.12781642001717203</v>
      </c>
      <c r="L74" s="11" t="s">
        <v>92</v>
      </c>
      <c r="M74" s="11" t="s">
        <v>93</v>
      </c>
    </row>
    <row r="75" spans="1:13">
      <c r="A75" s="140" t="s">
        <v>94</v>
      </c>
      <c r="B75" s="137" t="s">
        <v>91</v>
      </c>
      <c r="C75" s="77"/>
      <c r="D75" s="149" t="str">
        <f t="shared" si="6"/>
        <v/>
      </c>
      <c r="E75" s="171" t="str">
        <f t="shared" si="7"/>
        <v/>
      </c>
      <c r="F75" s="111"/>
      <c r="G75" s="13"/>
      <c r="H75" s="2"/>
      <c r="I75" s="2"/>
      <c r="J75" s="2"/>
      <c r="K75" s="90">
        <v>0.11836078708748123</v>
      </c>
      <c r="L75" s="11" t="s">
        <v>92</v>
      </c>
      <c r="M75" s="11" t="s">
        <v>93</v>
      </c>
    </row>
    <row r="76" spans="1:13">
      <c r="A76" s="140" t="s">
        <v>95</v>
      </c>
      <c r="B76" s="137" t="s">
        <v>91</v>
      </c>
      <c r="C76" s="77"/>
      <c r="D76" s="149" t="str">
        <f t="shared" si="6"/>
        <v/>
      </c>
      <c r="E76" s="171" t="str">
        <f t="shared" si="7"/>
        <v/>
      </c>
      <c r="F76" s="111"/>
      <c r="G76" s="13"/>
      <c r="H76" s="2"/>
      <c r="I76" s="2"/>
      <c r="J76" s="2"/>
      <c r="K76" s="90">
        <v>0.13209617562163056</v>
      </c>
      <c r="L76" s="11" t="s">
        <v>92</v>
      </c>
      <c r="M76" s="11" t="s">
        <v>93</v>
      </c>
    </row>
    <row r="77" spans="1:13">
      <c r="A77" s="140" t="s">
        <v>96</v>
      </c>
      <c r="B77" s="137" t="s">
        <v>91</v>
      </c>
      <c r="C77" s="77"/>
      <c r="D77" s="149" t="str">
        <f t="shared" si="6"/>
        <v/>
      </c>
      <c r="E77" s="171" t="str">
        <f t="shared" si="7"/>
        <v/>
      </c>
      <c r="F77" s="111"/>
      <c r="G77" s="13"/>
      <c r="H77" s="2"/>
      <c r="I77" s="2"/>
      <c r="J77" s="2"/>
      <c r="K77" s="90">
        <v>0.15835255149821104</v>
      </c>
      <c r="L77" s="11" t="s">
        <v>92</v>
      </c>
      <c r="M77" s="11" t="s">
        <v>93</v>
      </c>
    </row>
    <row r="78" spans="1:13">
      <c r="A78" s="108" t="s">
        <v>99</v>
      </c>
      <c r="B78" s="127" t="s">
        <v>91</v>
      </c>
      <c r="C78" s="77"/>
      <c r="D78" s="149" t="str">
        <f t="shared" si="6"/>
        <v/>
      </c>
      <c r="E78" s="171" t="str">
        <f t="shared" si="7"/>
        <v/>
      </c>
      <c r="F78" s="111"/>
      <c r="G78" s="13"/>
      <c r="H78" s="2"/>
      <c r="I78" s="2"/>
      <c r="J78" s="2"/>
      <c r="K78" s="90">
        <v>0.16685333139111685</v>
      </c>
      <c r="L78" s="11" t="s">
        <v>92</v>
      </c>
      <c r="M78" s="11" t="s">
        <v>93</v>
      </c>
    </row>
    <row r="79" spans="1:13">
      <c r="A79" s="140" t="s">
        <v>94</v>
      </c>
      <c r="B79" s="137" t="s">
        <v>91</v>
      </c>
      <c r="C79" s="77"/>
      <c r="D79" s="149" t="str">
        <f t="shared" si="6"/>
        <v/>
      </c>
      <c r="E79" s="171" t="str">
        <f t="shared" si="7"/>
        <v/>
      </c>
      <c r="F79" s="111"/>
      <c r="G79" s="13"/>
      <c r="H79" s="2"/>
      <c r="I79" s="2"/>
      <c r="J79" s="2"/>
      <c r="K79" s="90">
        <v>0.17793597287537069</v>
      </c>
      <c r="L79" s="11" t="s">
        <v>92</v>
      </c>
      <c r="M79" s="11" t="s">
        <v>93</v>
      </c>
    </row>
    <row r="80" spans="1:13">
      <c r="A80" s="140" t="s">
        <v>95</v>
      </c>
      <c r="B80" s="137" t="s">
        <v>91</v>
      </c>
      <c r="C80" s="77"/>
      <c r="D80" s="149" t="str">
        <f t="shared" si="6"/>
        <v/>
      </c>
      <c r="E80" s="171" t="str">
        <f t="shared" si="7"/>
        <v/>
      </c>
      <c r="F80" s="111"/>
      <c r="G80" s="13"/>
      <c r="H80" s="2"/>
      <c r="I80" s="2"/>
      <c r="J80" s="2"/>
      <c r="K80" s="90">
        <v>0.15517044329757887</v>
      </c>
      <c r="L80" s="11" t="s">
        <v>92</v>
      </c>
      <c r="M80" s="11" t="s">
        <v>93</v>
      </c>
    </row>
    <row r="81" spans="1:13">
      <c r="A81" s="140" t="s">
        <v>96</v>
      </c>
      <c r="B81" s="137" t="s">
        <v>91</v>
      </c>
      <c r="C81" s="77"/>
      <c r="D81" s="149" t="str">
        <f t="shared" si="6"/>
        <v/>
      </c>
      <c r="E81" s="171" t="str">
        <f t="shared" si="7"/>
        <v/>
      </c>
      <c r="F81" s="111"/>
      <c r="G81" s="13"/>
      <c r="H81" s="2"/>
      <c r="I81" s="2"/>
      <c r="J81" s="2"/>
      <c r="K81" s="90">
        <v>0.23002294366682896</v>
      </c>
      <c r="L81" s="11" t="s">
        <v>92</v>
      </c>
      <c r="M81" s="11" t="s">
        <v>93</v>
      </c>
    </row>
    <row r="82" spans="1:13">
      <c r="A82" s="108" t="s">
        <v>100</v>
      </c>
      <c r="B82" s="127" t="s">
        <v>91</v>
      </c>
      <c r="C82" s="77"/>
      <c r="D82" s="149" t="str">
        <f t="shared" si="6"/>
        <v/>
      </c>
      <c r="E82" s="171" t="str">
        <f t="shared" si="7"/>
        <v/>
      </c>
      <c r="F82" s="111"/>
      <c r="G82" s="13"/>
      <c r="H82" s="2"/>
      <c r="I82" s="2"/>
      <c r="J82" s="2"/>
      <c r="K82" s="90">
        <v>0.14082152354012839</v>
      </c>
      <c r="L82" s="11" t="s">
        <v>92</v>
      </c>
      <c r="M82" s="11" t="s">
        <v>93</v>
      </c>
    </row>
    <row r="83" spans="1:13">
      <c r="A83" s="140" t="s">
        <v>96</v>
      </c>
      <c r="B83" s="137" t="s">
        <v>91</v>
      </c>
      <c r="C83" s="77"/>
      <c r="D83" s="149" t="str">
        <f t="shared" si="6"/>
        <v/>
      </c>
      <c r="E83" s="171" t="str">
        <f t="shared" si="7"/>
        <v/>
      </c>
      <c r="F83" s="111"/>
      <c r="G83" s="13"/>
      <c r="H83" s="2"/>
      <c r="I83" s="2"/>
      <c r="J83" s="2"/>
      <c r="K83" s="90">
        <v>0.13761327500000001</v>
      </c>
      <c r="L83" s="11" t="s">
        <v>92</v>
      </c>
      <c r="M83" s="11" t="s">
        <v>93</v>
      </c>
    </row>
    <row r="84" spans="1:13">
      <c r="A84" s="108" t="s">
        <v>101</v>
      </c>
      <c r="B84" s="127" t="s">
        <v>91</v>
      </c>
      <c r="C84" s="77"/>
      <c r="D84" s="149" t="str">
        <f t="shared" si="6"/>
        <v/>
      </c>
      <c r="E84" s="171" t="str">
        <f t="shared" si="7"/>
        <v/>
      </c>
      <c r="F84" s="111"/>
      <c r="G84" s="13"/>
      <c r="H84" s="2"/>
      <c r="I84" s="2"/>
      <c r="J84" s="2"/>
      <c r="K84" s="90">
        <v>0.15625288123887746</v>
      </c>
      <c r="L84" s="11" t="s">
        <v>92</v>
      </c>
      <c r="M84" s="11" t="s">
        <v>93</v>
      </c>
    </row>
    <row r="85" spans="1:13">
      <c r="A85" s="140" t="s">
        <v>94</v>
      </c>
      <c r="B85" s="137" t="s">
        <v>91</v>
      </c>
      <c r="C85" s="77"/>
      <c r="D85" s="149" t="str">
        <f t="shared" si="6"/>
        <v/>
      </c>
      <c r="E85" s="171" t="str">
        <f t="shared" si="7"/>
        <v/>
      </c>
      <c r="F85" s="111"/>
      <c r="G85" s="13"/>
      <c r="H85" s="2"/>
      <c r="I85" s="2"/>
      <c r="J85" s="2"/>
      <c r="K85" s="90">
        <v>0.17044207778252124</v>
      </c>
      <c r="L85" s="11" t="s">
        <v>92</v>
      </c>
      <c r="M85" s="11" t="s">
        <v>93</v>
      </c>
    </row>
    <row r="86" spans="1:13">
      <c r="A86" s="140" t="s">
        <v>95</v>
      </c>
      <c r="B86" s="137" t="s">
        <v>91</v>
      </c>
      <c r="C86" s="77"/>
      <c r="D86" s="149" t="str">
        <f t="shared" si="6"/>
        <v/>
      </c>
      <c r="E86" s="171" t="str">
        <f t="shared" si="7"/>
        <v/>
      </c>
      <c r="F86" s="111"/>
      <c r="G86" s="13"/>
      <c r="H86" s="2"/>
      <c r="I86" s="2"/>
      <c r="J86" s="2"/>
      <c r="K86" s="90">
        <v>0.17044207778252127</v>
      </c>
      <c r="L86" s="11" t="s">
        <v>92</v>
      </c>
      <c r="M86" s="11" t="s">
        <v>93</v>
      </c>
    </row>
    <row r="87" spans="1:13">
      <c r="A87" s="140" t="s">
        <v>96</v>
      </c>
      <c r="B87" s="137" t="s">
        <v>91</v>
      </c>
      <c r="C87" s="77"/>
      <c r="D87" s="149" t="str">
        <f t="shared" si="6"/>
        <v/>
      </c>
      <c r="E87" s="171" t="str">
        <f t="shared" si="7"/>
        <v/>
      </c>
      <c r="F87" s="111"/>
      <c r="G87" s="13"/>
      <c r="H87" s="2"/>
      <c r="I87" s="2"/>
      <c r="J87" s="2"/>
      <c r="K87" s="90">
        <v>0.18311802477578931</v>
      </c>
      <c r="L87" s="11" t="s">
        <v>92</v>
      </c>
      <c r="M87" s="11" t="s">
        <v>93</v>
      </c>
    </row>
    <row r="88" spans="1:13">
      <c r="A88" s="108" t="s">
        <v>102</v>
      </c>
      <c r="B88" s="127" t="s">
        <v>91</v>
      </c>
      <c r="C88" s="77"/>
      <c r="D88" s="149" t="str">
        <f t="shared" si="6"/>
        <v/>
      </c>
      <c r="E88" s="171" t="str">
        <f t="shared" si="7"/>
        <v/>
      </c>
      <c r="F88" s="111"/>
      <c r="G88" s="13"/>
      <c r="H88" s="2"/>
      <c r="I88" s="2"/>
      <c r="J88" s="2"/>
      <c r="K88" s="90">
        <v>0.1263068794154755</v>
      </c>
      <c r="L88" s="11" t="s">
        <v>92</v>
      </c>
      <c r="M88" s="11" t="s">
        <v>93</v>
      </c>
    </row>
    <row r="89" spans="1:13">
      <c r="A89" s="140" t="s">
        <v>94</v>
      </c>
      <c r="B89" s="137" t="s">
        <v>91</v>
      </c>
      <c r="C89" s="77"/>
      <c r="D89" s="149" t="str">
        <f t="shared" si="6"/>
        <v/>
      </c>
      <c r="E89" s="171" t="str">
        <f t="shared" si="7"/>
        <v/>
      </c>
      <c r="F89" s="111"/>
      <c r="G89" s="13"/>
      <c r="H89" s="2"/>
      <c r="I89" s="2"/>
      <c r="J89" s="2"/>
      <c r="K89" s="90">
        <v>0.12335205668476334</v>
      </c>
      <c r="L89" s="11" t="s">
        <v>92</v>
      </c>
      <c r="M89" s="11" t="s">
        <v>93</v>
      </c>
    </row>
    <row r="90" spans="1:13">
      <c r="A90" s="140" t="s">
        <v>95</v>
      </c>
      <c r="B90" s="137" t="s">
        <v>91</v>
      </c>
      <c r="C90" s="77"/>
      <c r="D90" s="149" t="str">
        <f t="shared" si="6"/>
        <v/>
      </c>
      <c r="E90" s="171" t="str">
        <f t="shared" si="7"/>
        <v/>
      </c>
      <c r="F90" s="111"/>
      <c r="G90" s="13"/>
      <c r="H90" s="2"/>
      <c r="I90" s="2"/>
      <c r="J90" s="2"/>
      <c r="K90" s="90">
        <v>0.12335205668476333</v>
      </c>
      <c r="L90" s="11" t="s">
        <v>92</v>
      </c>
      <c r="M90" s="11" t="s">
        <v>93</v>
      </c>
    </row>
    <row r="91" spans="1:13">
      <c r="A91" s="140" t="s">
        <v>96</v>
      </c>
      <c r="B91" s="137" t="s">
        <v>91</v>
      </c>
      <c r="C91" s="77"/>
      <c r="D91" s="149" t="str">
        <f t="shared" si="6"/>
        <v/>
      </c>
      <c r="E91" s="171" t="str">
        <f t="shared" si="7"/>
        <v/>
      </c>
      <c r="F91" s="111"/>
      <c r="G91" s="13"/>
      <c r="H91" s="2"/>
      <c r="I91" s="2"/>
      <c r="J91" s="2"/>
      <c r="K91" s="90">
        <v>0.12335205668476333</v>
      </c>
      <c r="L91" s="11" t="s">
        <v>92</v>
      </c>
      <c r="M91" s="11" t="s">
        <v>93</v>
      </c>
    </row>
    <row r="92" spans="1:13">
      <c r="A92" s="108" t="s">
        <v>103</v>
      </c>
      <c r="B92" s="127" t="s">
        <v>91</v>
      </c>
      <c r="C92" s="77"/>
      <c r="D92" s="149" t="str">
        <f t="shared" si="6"/>
        <v/>
      </c>
      <c r="E92" s="171" t="str">
        <f t="shared" si="7"/>
        <v/>
      </c>
      <c r="F92" s="111"/>
      <c r="G92" s="13"/>
      <c r="H92" s="2"/>
      <c r="I92" s="2"/>
      <c r="J92" s="2"/>
      <c r="K92" s="90">
        <v>6.0732000000000001E-2</v>
      </c>
      <c r="L92" s="11" t="s">
        <v>92</v>
      </c>
      <c r="M92" s="11" t="s">
        <v>104</v>
      </c>
    </row>
    <row r="93" spans="1:13">
      <c r="A93" s="140" t="s">
        <v>94</v>
      </c>
      <c r="B93" s="137" t="s">
        <v>91</v>
      </c>
      <c r="C93" s="77"/>
      <c r="D93" s="149" t="str">
        <f t="shared" si="6"/>
        <v/>
      </c>
      <c r="E93" s="171" t="str">
        <f t="shared" si="7"/>
        <v/>
      </c>
      <c r="F93" s="111"/>
      <c r="G93" s="13"/>
      <c r="H93" s="2"/>
      <c r="I93" s="2"/>
      <c r="J93" s="2"/>
      <c r="K93" s="90">
        <f>0.14*0.2892</f>
        <v>4.0488000000000003E-2</v>
      </c>
      <c r="L93" s="11" t="s">
        <v>92</v>
      </c>
      <c r="M93" s="11" t="s">
        <v>105</v>
      </c>
    </row>
    <row r="94" spans="1:13">
      <c r="A94" s="140" t="s">
        <v>95</v>
      </c>
      <c r="B94" s="137" t="s">
        <v>91</v>
      </c>
      <c r="C94" s="77"/>
      <c r="D94" s="149" t="str">
        <f t="shared" si="6"/>
        <v/>
      </c>
      <c r="E94" s="171" t="str">
        <f t="shared" si="7"/>
        <v/>
      </c>
      <c r="F94" s="111"/>
      <c r="G94" s="13"/>
      <c r="H94" s="2"/>
      <c r="I94" s="2"/>
      <c r="J94" s="2"/>
      <c r="K94" s="90">
        <f>0.19*0.2892</f>
        <v>5.4948000000000004E-2</v>
      </c>
      <c r="L94" s="11" t="s">
        <v>92</v>
      </c>
      <c r="M94" s="11" t="s">
        <v>106</v>
      </c>
    </row>
    <row r="95" spans="1:13">
      <c r="A95" s="140" t="s">
        <v>96</v>
      </c>
      <c r="B95" s="137" t="s">
        <v>91</v>
      </c>
      <c r="C95" s="77"/>
      <c r="D95" s="149" t="str">
        <f t="shared" si="6"/>
        <v/>
      </c>
      <c r="E95" s="171" t="str">
        <f t="shared" si="7"/>
        <v/>
      </c>
      <c r="F95" s="111"/>
      <c r="G95" s="13"/>
      <c r="H95" s="2"/>
      <c r="I95" s="2"/>
      <c r="J95" s="2"/>
      <c r="K95" s="90">
        <f>0.24*0.2892</f>
        <v>6.9407999999999997E-2</v>
      </c>
      <c r="L95" s="11" t="s">
        <v>92</v>
      </c>
      <c r="M95" s="11" t="s">
        <v>107</v>
      </c>
    </row>
    <row r="96" spans="1:13">
      <c r="A96" s="108" t="s">
        <v>108</v>
      </c>
      <c r="B96" s="127" t="s">
        <v>91</v>
      </c>
      <c r="C96" s="77"/>
      <c r="D96" s="149" t="str">
        <f t="shared" si="6"/>
        <v/>
      </c>
      <c r="E96" s="171" t="str">
        <f t="shared" si="7"/>
        <v/>
      </c>
      <c r="F96" s="111"/>
      <c r="G96" s="13"/>
      <c r="H96" s="2"/>
      <c r="I96" s="2"/>
      <c r="J96" s="2"/>
      <c r="K96" s="90">
        <v>0.24689250379216049</v>
      </c>
      <c r="L96" s="11" t="s">
        <v>92</v>
      </c>
      <c r="M96" s="11" t="s">
        <v>93</v>
      </c>
    </row>
    <row r="97" spans="1:13">
      <c r="A97" s="108" t="s">
        <v>109</v>
      </c>
      <c r="B97" s="127" t="s">
        <v>91</v>
      </c>
      <c r="C97" s="77"/>
      <c r="D97" s="149" t="str">
        <f t="shared" si="6"/>
        <v/>
      </c>
      <c r="E97" s="171" t="str">
        <f t="shared" si="7"/>
        <v/>
      </c>
      <c r="F97" s="111"/>
      <c r="G97" s="13"/>
      <c r="H97" s="2"/>
      <c r="I97" s="263"/>
      <c r="J97" s="7"/>
      <c r="K97" s="90">
        <v>0.2432207431090368</v>
      </c>
      <c r="L97" s="11" t="s">
        <v>92</v>
      </c>
      <c r="M97" s="11" t="s">
        <v>93</v>
      </c>
    </row>
    <row r="98" spans="1:13">
      <c r="A98" s="108" t="s">
        <v>110</v>
      </c>
      <c r="B98" s="127" t="s">
        <v>91</v>
      </c>
      <c r="C98" s="77"/>
      <c r="D98" s="149" t="str">
        <f t="shared" si="6"/>
        <v/>
      </c>
      <c r="E98" s="171" t="str">
        <f t="shared" si="7"/>
        <v/>
      </c>
      <c r="F98" s="111"/>
      <c r="G98" s="13"/>
      <c r="H98" s="2"/>
      <c r="I98" s="263"/>
      <c r="J98" s="7"/>
      <c r="K98" s="90">
        <v>0.32611790765373599</v>
      </c>
      <c r="L98" s="11" t="s">
        <v>92</v>
      </c>
      <c r="M98" s="11" t="s">
        <v>93</v>
      </c>
    </row>
    <row r="99" spans="1:13">
      <c r="A99" s="108" t="s">
        <v>111</v>
      </c>
      <c r="B99" s="127" t="s">
        <v>91</v>
      </c>
      <c r="C99" s="77"/>
      <c r="D99" s="149" t="str">
        <f t="shared" si="6"/>
        <v/>
      </c>
      <c r="E99" s="171" t="str">
        <f t="shared" si="7"/>
        <v/>
      </c>
      <c r="F99" s="111"/>
      <c r="G99" s="13"/>
      <c r="H99" s="2"/>
      <c r="I99" s="263"/>
      <c r="J99" s="7"/>
      <c r="K99" s="90">
        <v>0.66840161917946761</v>
      </c>
      <c r="L99" s="11" t="s">
        <v>92</v>
      </c>
      <c r="M99" s="11" t="s">
        <v>93</v>
      </c>
    </row>
    <row r="100" spans="1:13">
      <c r="A100" s="108" t="s">
        <v>112</v>
      </c>
      <c r="B100" s="127" t="s">
        <v>91</v>
      </c>
      <c r="C100" s="77"/>
      <c r="D100" s="149" t="str">
        <f t="shared" si="6"/>
        <v/>
      </c>
      <c r="E100" s="171" t="str">
        <f t="shared" si="7"/>
        <v/>
      </c>
      <c r="F100" s="111"/>
      <c r="G100" s="13"/>
      <c r="H100" s="2"/>
      <c r="I100" s="7"/>
      <c r="J100" s="7"/>
      <c r="K100" s="90">
        <v>0.70280722585073518</v>
      </c>
      <c r="L100" s="11" t="s">
        <v>92</v>
      </c>
      <c r="M100" s="11" t="s">
        <v>93</v>
      </c>
    </row>
    <row r="101" spans="1:13">
      <c r="A101" s="108" t="s">
        <v>113</v>
      </c>
      <c r="B101" s="127" t="s">
        <v>91</v>
      </c>
      <c r="C101" s="77"/>
      <c r="D101" s="149" t="str">
        <f t="shared" si="6"/>
        <v/>
      </c>
      <c r="E101" s="171" t="str">
        <f t="shared" si="7"/>
        <v/>
      </c>
      <c r="F101" s="111"/>
      <c r="G101" s="13"/>
      <c r="H101" s="2"/>
      <c r="I101" s="7"/>
      <c r="J101" s="7"/>
      <c r="K101" s="90">
        <v>0.68108354164497065</v>
      </c>
      <c r="L101" s="11" t="s">
        <v>92</v>
      </c>
      <c r="M101" s="11" t="s">
        <v>93</v>
      </c>
    </row>
    <row r="102" spans="1:13">
      <c r="A102" s="108" t="s">
        <v>114</v>
      </c>
      <c r="B102" s="127" t="s">
        <v>91</v>
      </c>
      <c r="C102" s="77"/>
      <c r="D102" s="149" t="str">
        <f t="shared" si="6"/>
        <v/>
      </c>
      <c r="E102" s="171" t="str">
        <f t="shared" si="7"/>
        <v/>
      </c>
      <c r="F102" s="111"/>
      <c r="G102" s="13"/>
      <c r="H102" s="2"/>
      <c r="I102" s="7"/>
      <c r="J102" s="7"/>
      <c r="K102" s="90">
        <v>1.0968327159905724</v>
      </c>
      <c r="L102" s="11" t="s">
        <v>92</v>
      </c>
      <c r="M102" s="11" t="s">
        <v>93</v>
      </c>
    </row>
    <row r="103" spans="1:13">
      <c r="A103" s="108" t="s">
        <v>115</v>
      </c>
      <c r="B103" s="127" t="s">
        <v>91</v>
      </c>
      <c r="C103" s="77"/>
      <c r="D103" s="149" t="str">
        <f t="shared" si="6"/>
        <v/>
      </c>
      <c r="E103" s="171" t="str">
        <f t="shared" si="7"/>
        <v/>
      </c>
      <c r="F103" s="111"/>
      <c r="G103" s="13"/>
      <c r="H103" s="2"/>
      <c r="I103" s="7"/>
      <c r="J103" s="7"/>
      <c r="K103" s="90">
        <v>5.4879940781715111E-2</v>
      </c>
      <c r="L103" s="11" t="s">
        <v>92</v>
      </c>
      <c r="M103" s="11" t="s">
        <v>93</v>
      </c>
    </row>
    <row r="104" spans="1:13">
      <c r="A104" s="108" t="s">
        <v>116</v>
      </c>
      <c r="B104" s="127" t="s">
        <v>91</v>
      </c>
      <c r="C104" s="77"/>
      <c r="D104" s="149" t="str">
        <f t="shared" si="6"/>
        <v/>
      </c>
      <c r="E104" s="171" t="str">
        <f t="shared" si="7"/>
        <v/>
      </c>
      <c r="F104" s="111"/>
      <c r="G104" s="13"/>
      <c r="H104" s="2"/>
      <c r="I104" s="7"/>
      <c r="J104" s="7"/>
      <c r="K104" s="90">
        <v>0.10707946329412216</v>
      </c>
      <c r="L104" s="11" t="s">
        <v>92</v>
      </c>
      <c r="M104" s="11" t="s">
        <v>93</v>
      </c>
    </row>
    <row r="105" spans="1:13">
      <c r="A105" s="119" t="s">
        <v>47</v>
      </c>
      <c r="B105" s="141"/>
      <c r="C105" s="142"/>
      <c r="D105" s="139"/>
      <c r="E105" s="168"/>
      <c r="F105" s="111"/>
      <c r="G105" s="13"/>
      <c r="H105" s="2"/>
      <c r="I105" s="2"/>
      <c r="J105" s="2"/>
      <c r="K105" s="12"/>
      <c r="L105" s="12"/>
      <c r="M105" s="12"/>
    </row>
    <row r="106" spans="1:13">
      <c r="A106" s="63"/>
      <c r="B106" s="127" t="s">
        <v>91</v>
      </c>
      <c r="C106" s="78"/>
      <c r="D106" s="91"/>
      <c r="E106" s="171" t="str">
        <f>IF(C106&gt;0,C106*D106,"")</f>
        <v/>
      </c>
      <c r="F106" s="111"/>
      <c r="G106" s="13"/>
      <c r="H106" s="2"/>
      <c r="I106" s="2"/>
      <c r="J106" s="2"/>
      <c r="K106" s="12"/>
      <c r="L106" s="12"/>
      <c r="M106" s="12"/>
    </row>
    <row r="107" spans="1:13">
      <c r="A107" s="146"/>
      <c r="B107" s="147"/>
      <c r="C107" s="148"/>
      <c r="D107" s="148"/>
      <c r="E107" s="148"/>
      <c r="F107" s="145"/>
      <c r="G107" s="13"/>
      <c r="H107" s="2"/>
      <c r="I107" s="2"/>
      <c r="J107" s="2"/>
      <c r="K107" s="12"/>
      <c r="L107" s="12"/>
      <c r="M107" s="12"/>
    </row>
    <row r="108" spans="1:13">
      <c r="A108" s="13"/>
      <c r="B108" s="14"/>
      <c r="C108" s="13"/>
      <c r="D108" s="13"/>
      <c r="E108" s="13"/>
      <c r="F108" s="13"/>
      <c r="G108" s="13"/>
      <c r="H108" s="2"/>
      <c r="I108" s="2"/>
      <c r="J108" s="2"/>
      <c r="K108" s="12"/>
      <c r="L108" s="12"/>
      <c r="M108" s="12"/>
    </row>
    <row r="109" spans="1:13">
      <c r="A109" s="13"/>
      <c r="B109" s="14"/>
      <c r="C109" s="13"/>
      <c r="D109" s="13"/>
      <c r="E109" s="13"/>
      <c r="F109" s="13"/>
      <c r="G109" s="13"/>
      <c r="H109" s="2"/>
      <c r="I109" s="2"/>
      <c r="J109" s="2"/>
      <c r="K109" s="12"/>
      <c r="L109" s="12"/>
      <c r="M109" s="12"/>
    </row>
    <row r="110" spans="1:13" ht="21">
      <c r="A110" s="104" t="s">
        <v>8</v>
      </c>
      <c r="B110" s="105"/>
      <c r="C110" s="106"/>
      <c r="D110" s="106"/>
      <c r="E110" s="106"/>
      <c r="F110" s="107"/>
      <c r="G110" s="13"/>
      <c r="H110" s="2"/>
      <c r="I110" s="2"/>
      <c r="J110" s="2"/>
      <c r="K110" s="12"/>
      <c r="L110" s="12"/>
      <c r="M110" s="12"/>
    </row>
    <row r="111" spans="1:13" ht="21">
      <c r="A111" s="151"/>
      <c r="B111" s="109"/>
      <c r="C111" s="110"/>
      <c r="D111" s="110"/>
      <c r="E111" s="110"/>
      <c r="F111" s="111"/>
      <c r="G111" s="13"/>
      <c r="H111" s="2"/>
      <c r="I111" s="2"/>
      <c r="J111" s="2"/>
      <c r="K111" s="12"/>
      <c r="L111" s="12"/>
      <c r="M111" s="12"/>
    </row>
    <row r="112" spans="1:13">
      <c r="A112" s="108"/>
      <c r="B112" s="110"/>
      <c r="C112" s="110"/>
      <c r="D112" s="110"/>
      <c r="E112" s="110"/>
      <c r="F112" s="111"/>
      <c r="G112" s="13"/>
      <c r="H112" s="2"/>
      <c r="I112" s="2"/>
      <c r="J112" s="2"/>
      <c r="K112" s="12"/>
      <c r="L112" s="12"/>
      <c r="M112" s="12"/>
    </row>
    <row r="113" spans="1:13">
      <c r="A113" s="112" t="s">
        <v>117</v>
      </c>
      <c r="B113" s="113"/>
      <c r="C113" s="114"/>
      <c r="D113" s="114"/>
      <c r="E113" s="114"/>
      <c r="F113" s="111"/>
      <c r="G113" s="13"/>
      <c r="H113" s="2"/>
      <c r="I113" s="2"/>
      <c r="J113" s="2"/>
      <c r="K113" s="12"/>
      <c r="L113" s="12"/>
      <c r="M113" s="12"/>
    </row>
    <row r="114" spans="1:13" ht="30">
      <c r="A114" s="119"/>
      <c r="B114" s="117" t="s">
        <v>21</v>
      </c>
      <c r="C114" s="117" t="s">
        <v>25</v>
      </c>
      <c r="D114" s="118" t="s">
        <v>118</v>
      </c>
      <c r="E114" s="118" t="s">
        <v>27</v>
      </c>
      <c r="F114" s="111"/>
      <c r="G114" s="13"/>
      <c r="H114" s="2"/>
      <c r="I114" s="2"/>
      <c r="J114" s="2"/>
      <c r="K114" s="132" t="s">
        <v>30</v>
      </c>
      <c r="L114" s="132" t="s">
        <v>21</v>
      </c>
      <c r="M114" s="132" t="s">
        <v>28</v>
      </c>
    </row>
    <row r="115" spans="1:13">
      <c r="A115" s="108" t="s">
        <v>119</v>
      </c>
      <c r="B115" s="152" t="s">
        <v>38</v>
      </c>
      <c r="C115" s="76"/>
      <c r="D115" s="149" t="str">
        <f>IF(C115&gt;0,K115,"")</f>
        <v/>
      </c>
      <c r="E115" s="171" t="str">
        <f>IF(B116="ja",0,(IF(C115="","",C115*K115)))</f>
        <v/>
      </c>
      <c r="F115" s="111"/>
      <c r="G115" s="13"/>
      <c r="H115" s="2"/>
      <c r="I115" s="2"/>
      <c r="J115" s="2"/>
      <c r="K115" s="90">
        <v>0.28920000000000001</v>
      </c>
      <c r="L115" s="11" t="s">
        <v>82</v>
      </c>
      <c r="M115" s="11" t="s">
        <v>83</v>
      </c>
    </row>
    <row r="116" spans="1:13" ht="30" customHeight="1">
      <c r="A116" s="155" t="s">
        <v>84</v>
      </c>
      <c r="B116" s="66" t="s">
        <v>85</v>
      </c>
      <c r="C116" s="114"/>
      <c r="D116" s="139"/>
      <c r="E116" s="168"/>
      <c r="F116" s="111"/>
      <c r="G116" s="13"/>
      <c r="H116" s="6" t="s">
        <v>120</v>
      </c>
      <c r="I116" s="7" t="s">
        <v>121</v>
      </c>
      <c r="J116" s="2"/>
      <c r="K116" s="12"/>
      <c r="L116" s="12"/>
      <c r="M116" s="12"/>
    </row>
    <row r="117" spans="1:13">
      <c r="A117" s="157" t="s">
        <v>86</v>
      </c>
      <c r="B117" s="158" t="s">
        <v>82</v>
      </c>
      <c r="C117" s="67"/>
      <c r="D117" s="139"/>
      <c r="E117" s="171" t="str">
        <f>IF(C117="","",C115*C117)</f>
        <v/>
      </c>
      <c r="F117" s="111"/>
      <c r="G117" s="13"/>
      <c r="H117" s="2"/>
      <c r="I117" s="263" t="s">
        <v>122</v>
      </c>
      <c r="J117" s="2"/>
      <c r="K117" s="12"/>
      <c r="L117" s="12"/>
      <c r="M117" s="12"/>
    </row>
    <row r="118" spans="1:13">
      <c r="A118" s="161"/>
      <c r="B118" s="130"/>
      <c r="C118" s="162"/>
      <c r="D118" s="139"/>
      <c r="E118" s="168"/>
      <c r="F118" s="111"/>
      <c r="G118" s="13"/>
      <c r="H118" s="2"/>
      <c r="I118" s="263"/>
      <c r="J118" s="2"/>
      <c r="K118" s="12"/>
      <c r="L118" s="12"/>
      <c r="M118" s="12"/>
    </row>
    <row r="119" spans="1:13">
      <c r="A119" s="154" t="s">
        <v>123</v>
      </c>
      <c r="B119" s="152" t="s">
        <v>38</v>
      </c>
      <c r="C119" s="76"/>
      <c r="D119" s="149" t="str">
        <f>IF(C119&gt;0,K119,"")</f>
        <v/>
      </c>
      <c r="E119" s="171" t="str">
        <f>IF(B120="ja",0,(IF(C119="","",C119*K119)))</f>
        <v/>
      </c>
      <c r="F119" s="111"/>
      <c r="G119" s="13"/>
      <c r="H119" s="2"/>
      <c r="I119" s="263"/>
      <c r="J119" s="7"/>
      <c r="K119" s="90">
        <v>0.28920000000000001</v>
      </c>
      <c r="L119" s="11" t="s">
        <v>82</v>
      </c>
      <c r="M119" s="11" t="s">
        <v>83</v>
      </c>
    </row>
    <row r="120" spans="1:13">
      <c r="A120" s="155" t="s">
        <v>124</v>
      </c>
      <c r="B120" s="66" t="s">
        <v>85</v>
      </c>
      <c r="C120" s="113"/>
      <c r="D120" s="113"/>
      <c r="E120" s="113"/>
      <c r="F120" s="111"/>
      <c r="G120" s="13"/>
      <c r="H120" s="2"/>
      <c r="I120" s="7"/>
      <c r="J120" s="7"/>
      <c r="K120" s="12"/>
      <c r="L120" s="12"/>
      <c r="M120" s="12"/>
    </row>
    <row r="121" spans="1:13">
      <c r="A121" s="156"/>
      <c r="B121" s="152"/>
      <c r="C121" s="110"/>
      <c r="D121" s="110"/>
      <c r="E121" s="110"/>
      <c r="F121" s="111"/>
      <c r="G121" s="13"/>
      <c r="H121" s="2"/>
      <c r="I121" s="263"/>
      <c r="J121" s="2"/>
      <c r="K121" s="12"/>
      <c r="L121" s="12"/>
      <c r="M121" s="12"/>
    </row>
    <row r="122" spans="1:13">
      <c r="A122" s="159" t="s">
        <v>125</v>
      </c>
      <c r="B122" s="130"/>
      <c r="C122" s="160"/>
      <c r="D122" s="160"/>
      <c r="E122" s="160"/>
      <c r="F122" s="111"/>
      <c r="G122" s="13"/>
      <c r="H122" s="2"/>
      <c r="I122" s="263"/>
      <c r="J122" s="2"/>
      <c r="K122" s="12"/>
      <c r="L122" s="12"/>
      <c r="M122" s="12"/>
    </row>
    <row r="123" spans="1:13" ht="30">
      <c r="A123" s="114"/>
      <c r="B123" s="117" t="s">
        <v>21</v>
      </c>
      <c r="C123" s="117" t="s">
        <v>25</v>
      </c>
      <c r="D123" s="118" t="s">
        <v>118</v>
      </c>
      <c r="E123" s="118" t="s">
        <v>27</v>
      </c>
      <c r="F123" s="111"/>
      <c r="G123" s="13"/>
      <c r="H123" s="2"/>
      <c r="I123" s="2"/>
      <c r="J123" s="2"/>
      <c r="K123" s="132" t="s">
        <v>30</v>
      </c>
      <c r="L123" s="132" t="s">
        <v>21</v>
      </c>
      <c r="M123" s="132" t="s">
        <v>28</v>
      </c>
    </row>
    <row r="124" spans="1:13">
      <c r="A124" s="68" t="s">
        <v>126</v>
      </c>
      <c r="B124" s="152" t="s">
        <v>38</v>
      </c>
      <c r="C124" s="81"/>
      <c r="D124" s="149" t="str">
        <f>IF(C124&gt;0,K124,"")</f>
        <v/>
      </c>
      <c r="E124" s="171" t="str">
        <f t="shared" ref="E124" si="8">IF(C124&gt;0,C124*K124,"")</f>
        <v/>
      </c>
      <c r="F124" s="111"/>
      <c r="G124" s="13"/>
      <c r="H124" s="2" t="s">
        <v>127</v>
      </c>
      <c r="I124" s="269" t="s">
        <v>128</v>
      </c>
      <c r="J124" s="2"/>
      <c r="K124" s="90">
        <f>VLOOKUP(A124,Fernheizwerke[],2)</f>
        <v>0</v>
      </c>
      <c r="L124" s="11" t="s">
        <v>82</v>
      </c>
      <c r="M124" s="11">
        <f>VLOOKUP(A124,Fernheizwerke[],3)</f>
        <v>0</v>
      </c>
    </row>
    <row r="125" spans="1:13">
      <c r="A125" s="108" t="s">
        <v>129</v>
      </c>
      <c r="B125" s="152" t="s">
        <v>38</v>
      </c>
      <c r="C125" s="81"/>
      <c r="D125" s="67"/>
      <c r="E125" s="171" t="str">
        <f>IF(C125&gt;0,C125*D125,"")</f>
        <v/>
      </c>
      <c r="F125" s="111"/>
      <c r="G125" s="13"/>
      <c r="H125" s="2"/>
      <c r="I125" s="269"/>
      <c r="J125" s="2"/>
      <c r="K125" s="12"/>
      <c r="L125" s="12"/>
      <c r="M125" s="12"/>
    </row>
    <row r="126" spans="1:13">
      <c r="A126" s="108" t="s">
        <v>130</v>
      </c>
      <c r="B126" s="152" t="s">
        <v>38</v>
      </c>
      <c r="C126" s="76"/>
      <c r="D126" s="62"/>
      <c r="E126" s="171" t="str">
        <f>IF(C126&gt;0,C126*D126,"")</f>
        <v/>
      </c>
      <c r="F126" s="111"/>
      <c r="G126" s="13"/>
      <c r="H126" s="2"/>
      <c r="I126" s="269"/>
      <c r="J126" s="2"/>
      <c r="K126" s="12"/>
      <c r="L126" s="12"/>
      <c r="M126" s="12"/>
    </row>
    <row r="127" spans="1:13">
      <c r="A127" s="153"/>
      <c r="B127" s="109"/>
      <c r="C127" s="110"/>
      <c r="D127" s="110"/>
      <c r="E127" s="110"/>
      <c r="F127" s="111"/>
      <c r="G127" s="13"/>
      <c r="H127" s="2"/>
      <c r="I127" s="2"/>
      <c r="J127" s="2"/>
      <c r="K127" s="12"/>
      <c r="L127" s="12"/>
      <c r="M127" s="12"/>
    </row>
    <row r="128" spans="1:13">
      <c r="A128" s="146"/>
      <c r="B128" s="147"/>
      <c r="C128" s="148"/>
      <c r="D128" s="148"/>
      <c r="E128" s="148"/>
      <c r="F128" s="145"/>
      <c r="G128" s="13"/>
      <c r="H128" s="2"/>
      <c r="I128" s="2"/>
      <c r="J128" s="2"/>
      <c r="K128" s="12"/>
      <c r="L128" s="12"/>
      <c r="M128" s="12"/>
    </row>
    <row r="129" spans="1:13">
      <c r="A129" s="13"/>
      <c r="B129" s="14"/>
      <c r="C129" s="13"/>
      <c r="D129" s="13"/>
      <c r="E129" s="13"/>
      <c r="F129" s="13"/>
      <c r="G129" s="13"/>
      <c r="H129" s="2"/>
      <c r="I129" s="2"/>
      <c r="J129" s="2"/>
      <c r="K129" s="12"/>
      <c r="L129" s="12"/>
      <c r="M129" s="12"/>
    </row>
    <row r="130" spans="1:13">
      <c r="A130" s="13"/>
      <c r="B130" s="14"/>
      <c r="C130" s="13"/>
      <c r="D130" s="13"/>
      <c r="E130" s="13"/>
      <c r="F130" s="13"/>
      <c r="G130" s="13"/>
      <c r="H130" s="2"/>
      <c r="I130" s="2"/>
      <c r="J130" s="2"/>
      <c r="K130" s="12"/>
      <c r="L130" s="12"/>
      <c r="M130" s="12"/>
    </row>
    <row r="131" spans="1:13" ht="21.6" customHeight="1">
      <c r="A131" s="97" t="s">
        <v>131</v>
      </c>
      <c r="B131" s="100"/>
      <c r="C131" s="98"/>
      <c r="D131" s="98"/>
      <c r="E131" s="98"/>
      <c r="F131" s="99"/>
      <c r="G131" s="13"/>
      <c r="H131" s="6"/>
      <c r="I131" s="267"/>
      <c r="J131" s="8"/>
      <c r="K131" s="12"/>
      <c r="L131" s="12"/>
      <c r="M131" s="12"/>
    </row>
    <row r="132" spans="1:13" ht="21">
      <c r="A132" s="172"/>
      <c r="B132" s="102"/>
      <c r="C132" s="103"/>
      <c r="D132" s="103"/>
      <c r="E132" s="103"/>
      <c r="F132" s="122"/>
      <c r="G132" s="13"/>
      <c r="H132" s="2"/>
      <c r="I132" s="267"/>
      <c r="J132" s="8"/>
      <c r="K132" s="12"/>
      <c r="L132" s="12"/>
      <c r="M132" s="12"/>
    </row>
    <row r="133" spans="1:13">
      <c r="A133" s="119"/>
      <c r="B133" s="114"/>
      <c r="C133" s="114"/>
      <c r="D133" s="114"/>
      <c r="E133" s="114"/>
      <c r="F133" s="122"/>
      <c r="G133" s="13"/>
      <c r="H133" s="2"/>
      <c r="I133" s="267"/>
      <c r="J133" s="8"/>
      <c r="K133" s="12"/>
      <c r="L133" s="12"/>
      <c r="M133" s="12"/>
    </row>
    <row r="134" spans="1:13">
      <c r="A134" s="112"/>
      <c r="B134" s="113"/>
      <c r="C134" s="114"/>
      <c r="D134" s="114"/>
      <c r="E134" s="114"/>
      <c r="F134" s="122"/>
      <c r="G134" s="13"/>
      <c r="H134" s="2"/>
      <c r="I134" s="2"/>
      <c r="J134" s="2"/>
      <c r="K134" s="12"/>
      <c r="L134" s="12"/>
      <c r="M134" s="12"/>
    </row>
    <row r="135" spans="1:13" ht="15.75" thickBot="1">
      <c r="A135" s="119"/>
      <c r="B135" s="113"/>
      <c r="C135" s="117" t="s">
        <v>25</v>
      </c>
      <c r="D135" s="117" t="s">
        <v>21</v>
      </c>
      <c r="E135" s="114"/>
      <c r="F135" s="122"/>
      <c r="G135" s="13"/>
      <c r="H135" s="2"/>
      <c r="I135" s="2"/>
      <c r="J135" s="2"/>
      <c r="K135" s="12"/>
      <c r="L135" s="12"/>
      <c r="M135" s="12"/>
    </row>
    <row r="136" spans="1:13" ht="15.75" thickBot="1">
      <c r="A136" s="185" t="s">
        <v>20</v>
      </c>
      <c r="B136" s="186"/>
      <c r="C136" s="187">
        <f>SUM(C137:C139)/1000</f>
        <v>0</v>
      </c>
      <c r="D136" s="188" t="s">
        <v>132</v>
      </c>
      <c r="E136" s="114"/>
      <c r="F136" s="122"/>
      <c r="G136" s="13"/>
      <c r="H136" s="2"/>
      <c r="I136" s="2"/>
      <c r="J136" s="2"/>
      <c r="K136" s="12"/>
      <c r="L136" s="12"/>
      <c r="M136" s="12"/>
    </row>
    <row r="137" spans="1:13">
      <c r="A137" s="119" t="s">
        <v>133</v>
      </c>
      <c r="B137" s="113"/>
      <c r="C137" s="242">
        <f>SUM(E19:E33)</f>
        <v>0</v>
      </c>
      <c r="D137" s="189" t="s">
        <v>134</v>
      </c>
      <c r="E137" s="114"/>
      <c r="F137" s="122"/>
      <c r="G137" s="13"/>
      <c r="H137" s="2"/>
      <c r="I137" s="2"/>
      <c r="J137" s="2"/>
      <c r="K137" s="12"/>
      <c r="L137" s="12"/>
      <c r="M137" s="12"/>
    </row>
    <row r="138" spans="1:13">
      <c r="A138" s="119" t="s">
        <v>58</v>
      </c>
      <c r="B138" s="113"/>
      <c r="C138" s="243">
        <f>SUM(E47:E62)+SUM(E66:E106)</f>
        <v>0</v>
      </c>
      <c r="D138" s="190" t="s">
        <v>134</v>
      </c>
      <c r="E138" s="114"/>
      <c r="F138" s="122"/>
      <c r="G138" s="13"/>
      <c r="H138" s="2"/>
      <c r="I138" s="2"/>
      <c r="J138" s="2"/>
      <c r="K138" s="12"/>
      <c r="L138" s="12"/>
      <c r="M138" s="12"/>
    </row>
    <row r="139" spans="1:13">
      <c r="A139" s="119" t="s">
        <v>135</v>
      </c>
      <c r="B139" s="113"/>
      <c r="C139" s="244">
        <f>SUM(E38:E42)</f>
        <v>0</v>
      </c>
      <c r="D139" s="190" t="s">
        <v>134</v>
      </c>
      <c r="E139" s="114"/>
      <c r="F139" s="122"/>
      <c r="G139" s="13"/>
      <c r="H139" s="2"/>
      <c r="I139" s="2"/>
      <c r="J139" s="2"/>
      <c r="K139" s="12"/>
      <c r="L139" s="12"/>
      <c r="M139" s="12"/>
    </row>
    <row r="140" spans="1:13" ht="15.75" thickBot="1">
      <c r="A140" s="112"/>
      <c r="B140" s="113"/>
      <c r="C140" s="114"/>
      <c r="D140" s="191"/>
      <c r="E140" s="114"/>
      <c r="F140" s="122"/>
      <c r="G140" s="13"/>
      <c r="H140" s="2"/>
      <c r="I140" s="2"/>
      <c r="J140" s="2"/>
      <c r="K140" s="12"/>
      <c r="L140" s="12"/>
      <c r="M140" s="12"/>
    </row>
    <row r="141" spans="1:13">
      <c r="A141" s="177" t="s">
        <v>136</v>
      </c>
      <c r="B141" s="178"/>
      <c r="C141" s="179">
        <f>(C143+C145+C146+C147)/1000</f>
        <v>0</v>
      </c>
      <c r="D141" s="180" t="s">
        <v>132</v>
      </c>
      <c r="E141" s="114"/>
      <c r="F141" s="122"/>
      <c r="G141" s="13"/>
      <c r="H141" s="2"/>
      <c r="I141" s="2"/>
      <c r="J141" s="2"/>
      <c r="K141" s="12"/>
      <c r="L141" s="12"/>
      <c r="M141" s="12"/>
    </row>
    <row r="142" spans="1:13" ht="15.75" thickBot="1">
      <c r="A142" s="181" t="s">
        <v>137</v>
      </c>
      <c r="B142" s="182"/>
      <c r="C142" s="183">
        <f>(C144+C146+C147)/1000</f>
        <v>0</v>
      </c>
      <c r="D142" s="184" t="s">
        <v>132</v>
      </c>
      <c r="E142" s="114"/>
      <c r="F142" s="122"/>
      <c r="G142" s="13"/>
      <c r="H142" s="2" t="s">
        <v>8</v>
      </c>
      <c r="I142" s="267" t="s">
        <v>138</v>
      </c>
      <c r="J142" s="2"/>
      <c r="K142" s="12"/>
      <c r="L142" s="12"/>
      <c r="M142" s="12"/>
    </row>
    <row r="143" spans="1:13">
      <c r="A143" s="114" t="s">
        <v>139</v>
      </c>
      <c r="B143" s="113"/>
      <c r="C143" s="245">
        <f>SUM(E115)</f>
        <v>0</v>
      </c>
      <c r="D143" s="189" t="s">
        <v>134</v>
      </c>
      <c r="E143" s="114"/>
      <c r="F143" s="122"/>
      <c r="G143" s="13"/>
      <c r="H143" s="2"/>
      <c r="I143" s="267"/>
      <c r="J143" s="2"/>
      <c r="K143" s="12"/>
      <c r="L143" s="12"/>
      <c r="M143" s="12"/>
    </row>
    <row r="144" spans="1:13">
      <c r="A144" s="114" t="s">
        <v>140</v>
      </c>
      <c r="B144" s="113"/>
      <c r="C144" s="244">
        <f>IF(C117&gt;0,SUM(E117),SUM(E115))</f>
        <v>0</v>
      </c>
      <c r="D144" s="190" t="s">
        <v>134</v>
      </c>
      <c r="E144" s="114"/>
      <c r="F144" s="122"/>
      <c r="G144" s="13"/>
      <c r="H144" s="2"/>
      <c r="I144" s="2"/>
      <c r="J144" s="2"/>
      <c r="K144" s="12"/>
      <c r="L144" s="12"/>
      <c r="M144" s="12"/>
    </row>
    <row r="145" spans="1:13">
      <c r="A145" s="114" t="s">
        <v>141</v>
      </c>
      <c r="B145" s="113"/>
      <c r="C145" s="244">
        <f>SUM(E119)</f>
        <v>0</v>
      </c>
      <c r="D145" s="190" t="s">
        <v>134</v>
      </c>
      <c r="E145" s="114"/>
      <c r="F145" s="122"/>
      <c r="G145" s="13"/>
      <c r="H145" s="2"/>
      <c r="I145" s="2"/>
      <c r="J145" s="2"/>
      <c r="K145" s="12"/>
      <c r="L145" s="12"/>
      <c r="M145" s="12"/>
    </row>
    <row r="146" spans="1:13">
      <c r="A146" s="114" t="s">
        <v>127</v>
      </c>
      <c r="B146" s="113"/>
      <c r="C146" s="244">
        <f>SUM(E124)+SUM(E125)</f>
        <v>0</v>
      </c>
      <c r="D146" s="190" t="s">
        <v>134</v>
      </c>
      <c r="E146" s="114"/>
      <c r="F146" s="122"/>
      <c r="G146" s="13"/>
      <c r="H146" s="2"/>
      <c r="I146" s="2"/>
      <c r="J146" s="2"/>
      <c r="K146" s="12"/>
      <c r="L146" s="12"/>
      <c r="M146" s="12"/>
    </row>
    <row r="147" spans="1:13">
      <c r="A147" s="114" t="s">
        <v>130</v>
      </c>
      <c r="B147" s="113"/>
      <c r="C147" s="244">
        <f>SUM(E126)</f>
        <v>0</v>
      </c>
      <c r="D147" s="190" t="s">
        <v>134</v>
      </c>
      <c r="E147" s="114"/>
      <c r="F147" s="122"/>
      <c r="G147" s="13"/>
      <c r="H147" s="2"/>
      <c r="I147" s="2"/>
      <c r="J147" s="2"/>
      <c r="K147" s="12"/>
      <c r="L147" s="12"/>
      <c r="M147" s="12"/>
    </row>
    <row r="148" spans="1:13">
      <c r="A148" s="119"/>
      <c r="B148" s="113"/>
      <c r="C148" s="114"/>
      <c r="D148" s="114"/>
      <c r="E148" s="114"/>
      <c r="F148" s="122"/>
      <c r="G148" s="13"/>
      <c r="H148" s="2"/>
      <c r="I148" s="2"/>
      <c r="J148" s="2"/>
      <c r="K148" s="12"/>
      <c r="L148" s="12"/>
      <c r="M148" s="12"/>
    </row>
    <row r="149" spans="1:13">
      <c r="A149" s="174"/>
      <c r="B149" s="175"/>
      <c r="C149" s="176"/>
      <c r="D149" s="176"/>
      <c r="E149" s="176"/>
      <c r="F149" s="173"/>
      <c r="G149" s="13"/>
      <c r="H149" s="2"/>
      <c r="I149" s="2"/>
      <c r="J149" s="2"/>
      <c r="K149" s="12"/>
      <c r="L149" s="12"/>
      <c r="M149" s="12"/>
    </row>
    <row r="150" spans="1:13">
      <c r="A150" s="13"/>
      <c r="B150" s="14"/>
      <c r="C150" s="13"/>
      <c r="D150" s="13"/>
      <c r="E150" s="13"/>
      <c r="F150" s="13"/>
      <c r="G150" s="13"/>
      <c r="H150" s="13"/>
      <c r="I150" s="13"/>
      <c r="J150" s="13"/>
      <c r="K150" s="13"/>
      <c r="L150" s="13"/>
      <c r="M150" s="13"/>
    </row>
  </sheetData>
  <sheetProtection algorithmName="SHA-512" hashValue="DXvzSuN//oykjBawyDr2shKeKdud7129V1O5vtp1RQH4Kjhch1dNHEDtpZ2yH16UxANtPQbQ972KN8A0gTSydQ==" saltValue="t5kpBAODkFAzeWbvluWOww==" spinCount="100000" sheet="1" objects="1" scenarios="1"/>
  <mergeCells count="23">
    <mergeCell ref="I142:I143"/>
    <mergeCell ref="B8:D8"/>
    <mergeCell ref="B3:D3"/>
    <mergeCell ref="B4:D4"/>
    <mergeCell ref="B5:D5"/>
    <mergeCell ref="B6:D6"/>
    <mergeCell ref="B7:D7"/>
    <mergeCell ref="A64:E64"/>
    <mergeCell ref="I97:I99"/>
    <mergeCell ref="B9:D9"/>
    <mergeCell ref="B10:D10"/>
    <mergeCell ref="I14:I16"/>
    <mergeCell ref="I18:I23"/>
    <mergeCell ref="I37:I43"/>
    <mergeCell ref="I44:I45"/>
    <mergeCell ref="I117:I119"/>
    <mergeCell ref="I121:I122"/>
    <mergeCell ref="I124:I126"/>
    <mergeCell ref="I131:I133"/>
    <mergeCell ref="H47:H48"/>
    <mergeCell ref="I47:I53"/>
    <mergeCell ref="H56:H58"/>
    <mergeCell ref="I56:I58"/>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5">
        <x14:dataValidation type="list" allowBlank="1" showInputMessage="1" showErrorMessage="1" xr:uid="{8AF1BD0E-7C88-4949-9021-8B0D179E89BC}">
          <x14:formula1>
            <xm:f>Emissionsfaktoren!$A$4:$A$5</xm:f>
          </x14:formula1>
          <xm:sqref>B19</xm:sqref>
        </x14:dataValidation>
        <x14:dataValidation type="list" allowBlank="1" showInputMessage="1" showErrorMessage="1" xr:uid="{34125613-5FF5-4CF2-93E5-61D8EA6166E5}">
          <x14:formula1>
            <xm:f>Emissionsfaktoren!$A$8:$A$10</xm:f>
          </x14:formula1>
          <xm:sqref>B20</xm:sqref>
        </x14:dataValidation>
        <x14:dataValidation type="list" allowBlank="1" showInputMessage="1" showErrorMessage="1" xr:uid="{2C486175-BA2B-4875-8924-D85BDDD852D8}">
          <x14:formula1>
            <xm:f>Emissionsfaktoren!$A$18:$A$20</xm:f>
          </x14:formula1>
          <xm:sqref>B22</xm:sqref>
        </x14:dataValidation>
        <x14:dataValidation type="list" allowBlank="1" showInputMessage="1" showErrorMessage="1" xr:uid="{9F48B84E-0B98-4D53-BC1B-DADAFF8F73FC}">
          <x14:formula1>
            <xm:f>Emissionsfaktoren!$A$23:$A$24</xm:f>
          </x14:formula1>
          <xm:sqref>B23</xm:sqref>
        </x14:dataValidation>
        <x14:dataValidation type="list" allowBlank="1" showInputMessage="1" showErrorMessage="1" xr:uid="{134D4BF8-479C-4A5B-8FE6-6E57564E6E10}">
          <x14:formula1>
            <xm:f>Emissionsfaktoren!$A$31:$A$34</xm:f>
          </x14:formula1>
          <xm:sqref>B25</xm:sqref>
        </x14:dataValidation>
        <x14:dataValidation type="list" allowBlank="1" showInputMessage="1" showErrorMessage="1" xr:uid="{EB2145AE-DE80-47B2-A502-D1D8F376961B}">
          <x14:formula1>
            <xm:f>Emissionsfaktoren!$A$37:$A$38</xm:f>
          </x14:formula1>
          <xm:sqref>B26</xm:sqref>
        </x14:dataValidation>
        <x14:dataValidation type="list" allowBlank="1" showInputMessage="1" showErrorMessage="1" xr:uid="{09AE6BEF-A4CA-4280-9E28-79DFE07BF97A}">
          <x14:formula1>
            <xm:f>Emissionsfaktoren!$A$41:$A$43</xm:f>
          </x14:formula1>
          <xm:sqref>B27</xm:sqref>
        </x14:dataValidation>
        <x14:dataValidation type="list" allowBlank="1" showInputMessage="1" showErrorMessage="1" xr:uid="{59C80D17-93E1-47ED-A107-9E89334F3B86}">
          <x14:formula1>
            <xm:f>Emissionsfaktoren!$A$46:$A$47</xm:f>
          </x14:formula1>
          <xm:sqref>B28</xm:sqref>
        </x14:dataValidation>
        <x14:dataValidation type="list" allowBlank="1" showInputMessage="1" showErrorMessage="1" xr:uid="{EAC44A4C-66CC-42EE-AD54-F285594FBB2C}">
          <x14:formula1>
            <xm:f>'EF Kältemittel IT'!$A$2:$A$23</xm:f>
          </x14:formula1>
          <xm:sqref>A39:A40</xm:sqref>
        </x14:dataValidation>
        <x14:dataValidation type="list" showInputMessage="1" showErrorMessage="1" xr:uid="{084032DF-ACD6-412F-90C9-E0AA052EF147}">
          <x14:formula1>
            <xm:f>'EF Kältemittel IT'!$A$2:$A$23</xm:f>
          </x14:formula1>
          <xm:sqref>A38</xm:sqref>
        </x14:dataValidation>
        <x14:dataValidation type="list" allowBlank="1" showInputMessage="1" showErrorMessage="1" xr:uid="{749B1114-111C-46F5-9E9E-3088DB821362}">
          <x14:formula1>
            <xm:f>Emissionsfaktoren!$A$13:$A$14</xm:f>
          </x14:formula1>
          <xm:sqref>B21</xm:sqref>
        </x14:dataValidation>
        <x14:dataValidation type="list" allowBlank="1" showInputMessage="1" showErrorMessage="1" xr:uid="{92C1FF78-FC07-4FD2-BE6E-64ABBFB78550}">
          <x14:formula1>
            <xm:f>andere!$A$3:$A$4</xm:f>
          </x14:formula1>
          <xm:sqref>B57 B116 B120</xm:sqref>
        </x14:dataValidation>
        <x14:dataValidation type="list" allowBlank="1" showInputMessage="1" showErrorMessage="1" xr:uid="{923BD4AA-C314-401F-BBB8-610F83C4A336}">
          <x14:formula1>
            <xm:f>Emissionsfaktoren!$A$54:$A$55</xm:f>
          </x14:formula1>
          <xm:sqref>B29</xm:sqref>
        </x14:dataValidation>
        <x14:dataValidation type="list" allowBlank="1" showInputMessage="1" showErrorMessage="1" xr:uid="{8D9E102C-8F04-4F7F-B46B-52DFDFE58A5C}">
          <x14:formula1>
            <xm:f>'Fernwärme in Südtirol'!$A$2:$A$9</xm:f>
          </x14:formula1>
          <xm:sqref>A124</xm:sqref>
        </x14:dataValidation>
        <x14:dataValidation type="list" allowBlank="1" showInputMessage="1" showErrorMessage="1" xr:uid="{36F9183A-0BD0-411B-A2AD-243E5EB71AB7}">
          <x14:formula1>
            <xm:f>Emissionsfaktoren!$A$27:$A$28</xm:f>
          </x14:formula1>
          <xm:sqref>B24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C95D-C12D-4A4A-8CED-8F7C7B2E8D7F}">
  <dimension ref="A1:A2"/>
  <sheetViews>
    <sheetView workbookViewId="0">
      <selection activeCell="K19" sqref="K19"/>
    </sheetView>
  </sheetViews>
  <sheetFormatPr defaultColWidth="9.140625" defaultRowHeight="15"/>
  <sheetData>
    <row r="1" spans="1:1">
      <c r="A1" t="s">
        <v>165</v>
      </c>
    </row>
    <row r="2" spans="1:1">
      <c r="A2" t="s">
        <v>166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4B975-857A-42A6-A349-9DD08A927E19}">
  <dimension ref="A1:S57"/>
  <sheetViews>
    <sheetView showGridLines="0" zoomScale="75" zoomScaleNormal="75" workbookViewId="0">
      <selection activeCell="T22" sqref="T22"/>
    </sheetView>
  </sheetViews>
  <sheetFormatPr defaultColWidth="9.140625" defaultRowHeight="15"/>
  <cols>
    <col min="1" max="1" width="44.28515625" customWidth="1"/>
    <col min="2" max="2" width="21.85546875" style="9" customWidth="1"/>
    <col min="16" max="16" width="24.7109375" style="217" bestFit="1" customWidth="1"/>
    <col min="17" max="17" width="12.140625" style="217" bestFit="1" customWidth="1"/>
    <col min="18" max="18" width="18.7109375" style="217" customWidth="1"/>
    <col min="19" max="19" width="12.140625" style="217" bestFit="1" customWidth="1"/>
  </cols>
  <sheetData>
    <row r="1" spans="1:19" ht="26.1" customHeight="1">
      <c r="A1" s="232" t="s">
        <v>167</v>
      </c>
      <c r="B1" s="101"/>
      <c r="C1" s="101"/>
      <c r="D1" s="101"/>
      <c r="E1" s="101"/>
      <c r="F1" s="101"/>
      <c r="G1" s="101"/>
      <c r="H1" s="101"/>
      <c r="I1" s="101"/>
      <c r="J1" s="101"/>
      <c r="K1" s="101"/>
      <c r="L1" s="101"/>
      <c r="M1" s="101"/>
      <c r="N1" s="101"/>
      <c r="O1" s="101"/>
    </row>
    <row r="2" spans="1:19">
      <c r="A2" s="2"/>
      <c r="B2" s="2"/>
      <c r="C2" s="2"/>
      <c r="D2" s="2"/>
      <c r="E2" s="2"/>
      <c r="F2" s="2"/>
      <c r="G2" s="2"/>
      <c r="H2" s="2"/>
      <c r="I2" s="2"/>
      <c r="J2" s="2"/>
      <c r="K2" s="2"/>
      <c r="L2" s="2"/>
      <c r="M2" s="2"/>
      <c r="N2" s="2"/>
      <c r="O2" s="2"/>
      <c r="P2" s="218" t="s">
        <v>143</v>
      </c>
    </row>
    <row r="3" spans="1:19" ht="15.75" thickBot="1">
      <c r="A3" s="2"/>
      <c r="B3" s="59">
        <v>2026</v>
      </c>
      <c r="C3" s="2"/>
      <c r="D3" s="2"/>
      <c r="E3" s="2"/>
      <c r="F3" s="2"/>
      <c r="G3" s="2"/>
      <c r="H3" s="2"/>
      <c r="I3" s="2"/>
      <c r="J3" s="2"/>
      <c r="K3" s="2"/>
      <c r="L3" s="2"/>
      <c r="M3" s="2"/>
      <c r="N3" s="2"/>
      <c r="O3" s="2"/>
      <c r="Q3" s="217" t="s">
        <v>20</v>
      </c>
      <c r="R3" s="217" t="s">
        <v>8</v>
      </c>
    </row>
    <row r="4" spans="1:19" ht="51.6" customHeight="1">
      <c r="A4" s="192" t="s">
        <v>144</v>
      </c>
      <c r="B4" s="194" t="s">
        <v>145</v>
      </c>
      <c r="C4" s="2"/>
      <c r="D4" s="73"/>
      <c r="E4" s="2"/>
      <c r="F4" s="2"/>
      <c r="G4" s="2"/>
      <c r="H4" s="2"/>
      <c r="I4" s="2"/>
      <c r="J4" s="2"/>
      <c r="K4" s="2"/>
      <c r="L4" s="2"/>
      <c r="M4" s="2"/>
      <c r="N4" s="2"/>
      <c r="O4" s="2"/>
      <c r="P4" s="217" t="s">
        <v>146</v>
      </c>
      <c r="Q4" s="219">
        <f>$B$8</f>
        <v>0</v>
      </c>
      <c r="R4" s="219">
        <f>$B$17</f>
        <v>0</v>
      </c>
      <c r="S4" s="219"/>
    </row>
    <row r="5" spans="1:19">
      <c r="A5" s="37" t="s">
        <v>147</v>
      </c>
      <c r="B5" s="94">
        <f>'Dateneingabe 2026'!C137/1000</f>
        <v>0</v>
      </c>
      <c r="C5" s="2"/>
      <c r="D5" s="2"/>
      <c r="E5" s="2"/>
      <c r="F5" s="2"/>
      <c r="G5" s="2"/>
      <c r="H5" s="2"/>
      <c r="I5" s="2"/>
      <c r="J5" s="2"/>
      <c r="K5" s="2"/>
      <c r="L5" s="2"/>
      <c r="M5" s="2"/>
      <c r="N5" s="2"/>
      <c r="O5" s="2"/>
      <c r="P5" s="217" t="s">
        <v>148</v>
      </c>
      <c r="Q5" s="219">
        <f>$B$8</f>
        <v>0</v>
      </c>
      <c r="R5" s="219">
        <f>$B$18</f>
        <v>0</v>
      </c>
      <c r="S5" s="219"/>
    </row>
    <row r="6" spans="1:19">
      <c r="A6" s="37" t="s">
        <v>58</v>
      </c>
      <c r="B6" s="94">
        <f>'Dateneingabe 2026'!C138/1000</f>
        <v>0</v>
      </c>
      <c r="C6" s="2"/>
      <c r="D6" s="2"/>
      <c r="E6" s="2"/>
      <c r="F6" s="2"/>
      <c r="G6" s="2"/>
      <c r="H6" s="2"/>
      <c r="I6" s="2"/>
      <c r="J6" s="2"/>
      <c r="K6" s="2"/>
      <c r="L6" s="2"/>
      <c r="M6" s="2"/>
      <c r="N6" s="2"/>
      <c r="O6" s="2"/>
      <c r="Q6" s="219"/>
      <c r="R6" s="219"/>
      <c r="S6" s="219"/>
    </row>
    <row r="7" spans="1:19">
      <c r="A7" s="37" t="s">
        <v>135</v>
      </c>
      <c r="B7" s="94">
        <f>'Dateneingabe 2026'!C139/1000</f>
        <v>0</v>
      </c>
      <c r="C7" s="2"/>
      <c r="D7" s="2"/>
      <c r="E7" s="2"/>
      <c r="F7" s="2"/>
      <c r="G7" s="2"/>
      <c r="H7" s="2"/>
      <c r="I7" s="2"/>
      <c r="J7" s="2"/>
      <c r="K7" s="2"/>
      <c r="L7" s="2"/>
      <c r="M7" s="2"/>
      <c r="N7" s="2"/>
      <c r="O7" s="2"/>
      <c r="Q7" s="219"/>
      <c r="R7" s="219"/>
      <c r="S7" s="219"/>
    </row>
    <row r="8" spans="1:19" ht="15.75" thickBot="1">
      <c r="A8" s="41" t="s">
        <v>149</v>
      </c>
      <c r="B8" s="95">
        <f>B5+B6+B7</f>
        <v>0</v>
      </c>
      <c r="C8" s="2"/>
      <c r="D8" s="2"/>
      <c r="E8" s="2"/>
      <c r="F8" s="2"/>
      <c r="G8" s="2"/>
      <c r="H8" s="2"/>
      <c r="I8" s="2"/>
      <c r="J8" s="2"/>
      <c r="K8" s="2"/>
      <c r="L8" s="2"/>
      <c r="M8" s="2"/>
      <c r="N8" s="2"/>
      <c r="O8" s="2"/>
      <c r="Q8" s="219"/>
      <c r="R8" s="219"/>
      <c r="S8" s="219"/>
    </row>
    <row r="9" spans="1:19">
      <c r="A9" s="39"/>
      <c r="B9" s="35"/>
      <c r="C9" s="2"/>
      <c r="D9" s="2"/>
      <c r="E9" s="2"/>
      <c r="F9" s="2"/>
      <c r="G9" s="2"/>
      <c r="H9" s="2"/>
      <c r="I9" s="2"/>
      <c r="J9" s="2"/>
      <c r="K9" s="2"/>
      <c r="L9" s="2"/>
      <c r="M9" s="2"/>
      <c r="N9" s="2"/>
      <c r="O9" s="2"/>
    </row>
    <row r="10" spans="1:19" ht="15.75" thickBot="1">
      <c r="A10" s="8"/>
      <c r="B10" s="8"/>
      <c r="C10" s="2"/>
      <c r="D10" s="2"/>
      <c r="E10" s="2"/>
      <c r="F10" s="2"/>
      <c r="G10" s="2"/>
      <c r="H10" s="2"/>
      <c r="I10" s="2"/>
      <c r="J10" s="2"/>
      <c r="K10" s="2"/>
      <c r="L10" s="2"/>
      <c r="M10" s="2"/>
      <c r="N10" s="2"/>
      <c r="O10" s="2"/>
    </row>
    <row r="11" spans="1:19" ht="53.45" customHeight="1">
      <c r="A11" s="192" t="s">
        <v>150</v>
      </c>
      <c r="B11" s="194" t="s">
        <v>145</v>
      </c>
      <c r="C11" s="2"/>
      <c r="D11" s="2"/>
      <c r="E11" s="2"/>
      <c r="F11" s="2"/>
      <c r="G11" s="2"/>
      <c r="H11" s="2"/>
      <c r="I11" s="2"/>
      <c r="J11" s="2"/>
      <c r="K11" s="2"/>
      <c r="L11" s="2"/>
      <c r="M11" s="2"/>
      <c r="N11" s="2"/>
      <c r="O11" s="2"/>
    </row>
    <row r="12" spans="1:19">
      <c r="A12" s="37" t="s">
        <v>139</v>
      </c>
      <c r="B12" s="94">
        <f>'Dateneingabe 2026'!C143/1000</f>
        <v>0</v>
      </c>
      <c r="C12" s="2"/>
      <c r="D12" s="2"/>
      <c r="E12" s="2"/>
      <c r="F12" s="2"/>
      <c r="G12" s="2"/>
      <c r="H12" s="2"/>
      <c r="I12" s="2"/>
      <c r="J12" s="2"/>
      <c r="K12" s="2"/>
      <c r="L12" s="2"/>
      <c r="M12" s="2"/>
      <c r="N12" s="2"/>
      <c r="O12" s="2"/>
    </row>
    <row r="13" spans="1:19">
      <c r="A13" s="37" t="s">
        <v>140</v>
      </c>
      <c r="B13" s="94">
        <f>'Dateneingabe 2026'!C144/1000</f>
        <v>0</v>
      </c>
      <c r="C13" s="2"/>
      <c r="D13" s="2"/>
      <c r="E13" s="2"/>
      <c r="F13" s="2"/>
      <c r="G13" s="2"/>
      <c r="H13" s="2"/>
      <c r="I13" s="2"/>
      <c r="J13" s="2"/>
      <c r="K13" s="2"/>
      <c r="L13" s="2"/>
      <c r="M13" s="2"/>
      <c r="N13" s="2"/>
      <c r="O13" s="2"/>
      <c r="P13" s="218" t="s">
        <v>151</v>
      </c>
    </row>
    <row r="14" spans="1:19">
      <c r="A14" s="37" t="s">
        <v>141</v>
      </c>
      <c r="B14" s="94">
        <f>'Dateneingabe 2026'!C145/1000</f>
        <v>0</v>
      </c>
      <c r="C14" s="2"/>
      <c r="D14" s="2"/>
      <c r="E14" s="2"/>
      <c r="F14" s="2"/>
      <c r="G14" s="2"/>
      <c r="H14" s="2"/>
      <c r="I14" s="2"/>
      <c r="J14" s="2"/>
      <c r="K14" s="2"/>
      <c r="L14" s="2"/>
      <c r="M14" s="2"/>
      <c r="N14" s="2"/>
      <c r="O14" s="2"/>
      <c r="Q14" s="217" t="s">
        <v>20</v>
      </c>
      <c r="R14" s="217" t="s">
        <v>8</v>
      </c>
    </row>
    <row r="15" spans="1:19">
      <c r="A15" s="37" t="s">
        <v>127</v>
      </c>
      <c r="B15" s="94">
        <f>'Dateneingabe 2026'!C146/1000</f>
        <v>0</v>
      </c>
      <c r="C15" s="2"/>
      <c r="D15" s="2"/>
      <c r="E15" s="2"/>
      <c r="F15" s="2"/>
      <c r="G15" s="2"/>
      <c r="H15" s="2"/>
      <c r="I15" s="2"/>
      <c r="J15" s="2"/>
      <c r="K15" s="2"/>
      <c r="L15" s="2"/>
      <c r="M15" s="2"/>
      <c r="N15" s="2"/>
      <c r="O15" s="2"/>
      <c r="P15" s="217">
        <v>2025</v>
      </c>
      <c r="Q15" s="219">
        <f>$B$8</f>
        <v>0</v>
      </c>
      <c r="R15" s="219">
        <f>$B$17</f>
        <v>0</v>
      </c>
    </row>
    <row r="16" spans="1:19">
      <c r="A16" s="37" t="s">
        <v>130</v>
      </c>
      <c r="B16" s="94">
        <f>'Dateneingabe 2026'!C147/1000</f>
        <v>0</v>
      </c>
      <c r="C16" s="2"/>
      <c r="D16" s="2"/>
      <c r="E16" s="2"/>
      <c r="F16" s="2"/>
      <c r="G16" s="2"/>
      <c r="H16" s="2"/>
      <c r="I16" s="2"/>
      <c r="J16" s="2"/>
      <c r="K16" s="2"/>
      <c r="L16" s="2"/>
      <c r="M16" s="2"/>
      <c r="N16" s="2"/>
      <c r="O16" s="2"/>
      <c r="P16" s="220"/>
      <c r="Q16" s="221"/>
    </row>
    <row r="17" spans="1:19">
      <c r="A17" s="40" t="s">
        <v>152</v>
      </c>
      <c r="B17" s="96">
        <f>B12+B14+B15+B16</f>
        <v>0</v>
      </c>
      <c r="C17" s="2"/>
      <c r="D17" s="2"/>
      <c r="E17" s="2"/>
      <c r="F17" s="2"/>
      <c r="G17" s="2"/>
      <c r="H17" s="2"/>
      <c r="I17" s="2"/>
      <c r="J17" s="2"/>
      <c r="K17" s="2"/>
      <c r="L17" s="2"/>
      <c r="M17" s="2"/>
      <c r="N17" s="2"/>
      <c r="O17" s="2"/>
      <c r="P17" s="218" t="s">
        <v>153</v>
      </c>
      <c r="Q17" s="217" t="s">
        <v>20</v>
      </c>
      <c r="R17" s="217" t="s">
        <v>8</v>
      </c>
    </row>
    <row r="18" spans="1:19" ht="15.75" thickBot="1">
      <c r="A18" s="41" t="s">
        <v>154</v>
      </c>
      <c r="B18" s="95">
        <f>B13+B15+B16</f>
        <v>0</v>
      </c>
      <c r="C18" s="2"/>
      <c r="D18" s="2"/>
      <c r="E18" s="2"/>
      <c r="F18" s="2"/>
      <c r="G18" s="2"/>
      <c r="H18" s="2"/>
      <c r="I18" s="2"/>
      <c r="J18" s="2"/>
      <c r="K18" s="2"/>
      <c r="L18" s="2"/>
      <c r="M18" s="2"/>
      <c r="N18" s="2"/>
      <c r="O18" s="2"/>
      <c r="P18" s="239">
        <v>2025</v>
      </c>
      <c r="Q18" s="240">
        <f>$B$8</f>
        <v>0</v>
      </c>
      <c r="R18" s="241">
        <f>$B$18</f>
        <v>0</v>
      </c>
    </row>
    <row r="19" spans="1:19">
      <c r="A19" s="36"/>
      <c r="B19" s="35"/>
      <c r="C19" s="2"/>
      <c r="D19" s="2"/>
      <c r="E19" s="2"/>
      <c r="F19" s="2"/>
      <c r="G19" s="2"/>
      <c r="H19" s="2"/>
      <c r="I19" s="2"/>
      <c r="J19" s="2"/>
      <c r="K19" s="2"/>
      <c r="L19" s="2"/>
      <c r="M19" s="2"/>
      <c r="N19" s="2"/>
      <c r="O19" s="2"/>
      <c r="P19" s="220"/>
      <c r="Q19" s="221"/>
    </row>
    <row r="20" spans="1:19" ht="15.75" thickBot="1">
      <c r="A20" s="36"/>
      <c r="B20" s="35"/>
      <c r="C20" s="2"/>
      <c r="D20" s="2"/>
      <c r="E20" s="2"/>
      <c r="F20" s="2"/>
      <c r="G20" s="2"/>
      <c r="H20" s="2"/>
      <c r="I20" s="2"/>
      <c r="J20" s="2"/>
      <c r="K20" s="2"/>
      <c r="L20" s="2"/>
      <c r="M20" s="2"/>
      <c r="N20" s="2"/>
      <c r="O20" s="2"/>
      <c r="P20" s="218" t="s">
        <v>155</v>
      </c>
      <c r="Q20" s="221"/>
      <c r="R20" s="218" t="s">
        <v>156</v>
      </c>
    </row>
    <row r="21" spans="1:19">
      <c r="A21" s="192" t="s">
        <v>157</v>
      </c>
      <c r="B21" s="236"/>
      <c r="C21" s="2"/>
      <c r="D21" s="2"/>
      <c r="E21" s="2"/>
      <c r="F21" s="2"/>
      <c r="G21" s="2"/>
      <c r="H21" s="2"/>
      <c r="I21" s="2"/>
      <c r="J21" s="2"/>
      <c r="K21" s="2"/>
      <c r="L21" s="2"/>
      <c r="M21" s="2"/>
      <c r="N21" s="2"/>
      <c r="O21" s="2"/>
      <c r="P21" s="220"/>
      <c r="Q21" s="221"/>
    </row>
    <row r="22" spans="1:19" ht="33">
      <c r="A22" s="37" t="s">
        <v>158</v>
      </c>
      <c r="B22" s="237" t="e">
        <f>(B8+B17)/('Dateneingabe 2026'!B7/1000)</f>
        <v>#DIV/0!</v>
      </c>
      <c r="C22" s="2"/>
      <c r="D22" s="2"/>
      <c r="E22" s="2"/>
      <c r="F22" s="2"/>
      <c r="G22" s="2"/>
      <c r="H22" s="2"/>
      <c r="I22" s="2"/>
      <c r="J22" s="2"/>
      <c r="K22" s="2"/>
      <c r="L22" s="2"/>
      <c r="M22" s="2"/>
      <c r="N22" s="2"/>
      <c r="O22" s="2"/>
      <c r="P22" s="223" t="s">
        <v>133</v>
      </c>
      <c r="Q22" s="219">
        <f>$B$5</f>
        <v>0</v>
      </c>
      <c r="R22" s="223" t="s">
        <v>133</v>
      </c>
      <c r="S22" s="219">
        <f>$B$5</f>
        <v>0</v>
      </c>
    </row>
    <row r="23" spans="1:19" ht="33.75" thickBot="1">
      <c r="A23" s="38" t="s">
        <v>159</v>
      </c>
      <c r="B23" s="238" t="e">
        <f>(B8+B17)/'Dateneingabe 2026'!B6</f>
        <v>#DIV/0!</v>
      </c>
      <c r="C23" s="2"/>
      <c r="D23" s="2"/>
      <c r="E23" s="2"/>
      <c r="F23" s="2"/>
      <c r="G23" s="2"/>
      <c r="H23" s="2"/>
      <c r="I23" s="2"/>
      <c r="J23" s="2"/>
      <c r="K23" s="2"/>
      <c r="L23" s="2"/>
      <c r="M23" s="2"/>
      <c r="N23" s="2"/>
      <c r="O23" s="2"/>
      <c r="P23" s="223" t="s">
        <v>59</v>
      </c>
      <c r="Q23" s="219">
        <f>$B$6</f>
        <v>0</v>
      </c>
      <c r="R23" s="223" t="s">
        <v>59</v>
      </c>
      <c r="S23" s="219">
        <f>$B$6</f>
        <v>0</v>
      </c>
    </row>
    <row r="24" spans="1:19" ht="30">
      <c r="A24" s="16"/>
      <c r="B24" s="35"/>
      <c r="C24" s="2"/>
      <c r="D24" s="2"/>
      <c r="E24" s="2"/>
      <c r="F24" s="2"/>
      <c r="G24" s="2"/>
      <c r="H24" s="2"/>
      <c r="I24" s="2"/>
      <c r="J24" s="2"/>
      <c r="K24" s="2"/>
      <c r="L24" s="2"/>
      <c r="M24" s="2"/>
      <c r="N24" s="2"/>
      <c r="O24" s="2"/>
      <c r="P24" s="223" t="s">
        <v>49</v>
      </c>
      <c r="Q24" s="219">
        <f>$B$7</f>
        <v>0</v>
      </c>
      <c r="R24" s="223" t="s">
        <v>49</v>
      </c>
      <c r="S24" s="219">
        <f>$B$7</f>
        <v>0</v>
      </c>
    </row>
    <row r="25" spans="1:19" ht="30">
      <c r="A25" s="16"/>
      <c r="B25" s="16"/>
      <c r="C25" s="2"/>
      <c r="D25" s="2"/>
      <c r="E25" s="2"/>
      <c r="F25" s="2"/>
      <c r="G25" s="2"/>
      <c r="H25" s="2"/>
      <c r="I25" s="2"/>
      <c r="J25" s="2"/>
      <c r="K25" s="2"/>
      <c r="L25" s="2"/>
      <c r="M25" s="2"/>
      <c r="N25" s="2"/>
      <c r="O25" s="2"/>
      <c r="P25" s="223" t="s">
        <v>160</v>
      </c>
      <c r="Q25" s="219">
        <f>$B$12</f>
        <v>0</v>
      </c>
      <c r="R25" s="223" t="s">
        <v>161</v>
      </c>
      <c r="S25" s="219">
        <f>$B$13</f>
        <v>0</v>
      </c>
    </row>
    <row r="26" spans="1:19" ht="30">
      <c r="A26" s="16"/>
      <c r="B26" s="16"/>
      <c r="C26" s="2"/>
      <c r="D26" s="2"/>
      <c r="E26" s="2"/>
      <c r="F26" s="2"/>
      <c r="G26" s="2"/>
      <c r="H26" s="2"/>
      <c r="I26" s="2"/>
      <c r="J26" s="2"/>
      <c r="K26" s="2"/>
      <c r="L26" s="2"/>
      <c r="M26" s="2"/>
      <c r="N26" s="2"/>
      <c r="O26" s="2"/>
      <c r="P26" s="223" t="s">
        <v>141</v>
      </c>
      <c r="Q26" s="219">
        <f>$B$14</f>
        <v>0</v>
      </c>
      <c r="R26" s="223" t="s">
        <v>141</v>
      </c>
      <c r="S26" s="219">
        <f>$B$14</f>
        <v>0</v>
      </c>
    </row>
    <row r="27" spans="1:19">
      <c r="A27" s="16"/>
      <c r="B27" s="16"/>
      <c r="C27" s="2"/>
      <c r="D27" s="2"/>
      <c r="E27" s="2"/>
      <c r="F27" s="2"/>
      <c r="G27" s="2"/>
      <c r="H27" s="2"/>
      <c r="I27" s="2"/>
      <c r="J27" s="2"/>
      <c r="K27" s="2"/>
      <c r="L27" s="2"/>
      <c r="M27" s="2"/>
      <c r="N27" s="2"/>
      <c r="O27" s="2"/>
      <c r="P27" s="223" t="s">
        <v>127</v>
      </c>
      <c r="Q27" s="219">
        <f>$B$15</f>
        <v>0</v>
      </c>
      <c r="R27" s="223" t="s">
        <v>127</v>
      </c>
      <c r="S27" s="219">
        <f>$B$15</f>
        <v>0</v>
      </c>
    </row>
    <row r="28" spans="1:19" ht="45">
      <c r="A28" s="16"/>
      <c r="B28" s="16"/>
      <c r="C28" s="2"/>
      <c r="D28" s="2"/>
      <c r="E28" s="2"/>
      <c r="F28" s="2"/>
      <c r="G28" s="2"/>
      <c r="H28" s="2"/>
      <c r="I28" s="2"/>
      <c r="J28" s="2"/>
      <c r="K28" s="2"/>
      <c r="L28" s="2"/>
      <c r="M28" s="2"/>
      <c r="N28" s="2"/>
      <c r="O28" s="2"/>
      <c r="P28" s="223" t="s">
        <v>130</v>
      </c>
      <c r="Q28" s="219">
        <f>$B$16</f>
        <v>0</v>
      </c>
      <c r="R28" s="223" t="s">
        <v>130</v>
      </c>
      <c r="S28" s="219">
        <f>$B$16</f>
        <v>0</v>
      </c>
    </row>
    <row r="29" spans="1:19">
      <c r="A29" s="16"/>
      <c r="B29" s="16"/>
      <c r="C29" s="2"/>
      <c r="D29" s="2"/>
      <c r="E29" s="2"/>
      <c r="F29" s="2"/>
      <c r="G29" s="2"/>
      <c r="H29" s="2"/>
      <c r="I29" s="2"/>
      <c r="J29" s="2"/>
      <c r="K29" s="2"/>
      <c r="L29" s="2"/>
      <c r="M29" s="2"/>
      <c r="N29" s="2"/>
      <c r="O29" s="2"/>
      <c r="Q29" s="219"/>
      <c r="R29" s="223"/>
      <c r="S29" s="219"/>
    </row>
    <row r="30" spans="1:19">
      <c r="A30" s="16"/>
      <c r="B30" s="16"/>
      <c r="C30" s="2"/>
      <c r="D30" s="2"/>
      <c r="E30" s="2"/>
      <c r="F30" s="2"/>
      <c r="G30" s="2"/>
      <c r="H30" s="2"/>
      <c r="I30" s="2"/>
      <c r="J30" s="2"/>
      <c r="K30" s="2"/>
      <c r="L30" s="2"/>
      <c r="M30" s="2"/>
      <c r="N30" s="2"/>
      <c r="O30" s="2"/>
      <c r="Q30" s="219"/>
      <c r="R30" s="223"/>
      <c r="S30" s="219"/>
    </row>
    <row r="31" spans="1:19">
      <c r="A31" s="16"/>
      <c r="B31" s="16"/>
      <c r="C31" s="2"/>
      <c r="D31" s="2"/>
      <c r="E31" s="2"/>
      <c r="F31" s="2"/>
      <c r="G31" s="2"/>
      <c r="H31" s="2"/>
      <c r="I31" s="2"/>
      <c r="J31" s="2"/>
      <c r="K31" s="2"/>
      <c r="L31" s="2"/>
      <c r="M31" s="2"/>
      <c r="N31" s="2"/>
      <c r="O31" s="2"/>
      <c r="Q31" s="219"/>
      <c r="S31" s="219"/>
    </row>
    <row r="32" spans="1:19">
      <c r="A32" s="16"/>
      <c r="B32" s="16"/>
      <c r="C32" s="2"/>
      <c r="D32" s="2"/>
      <c r="E32" s="2"/>
      <c r="F32" s="2"/>
      <c r="G32" s="2"/>
      <c r="H32" s="2"/>
      <c r="I32" s="2"/>
      <c r="J32" s="2"/>
      <c r="K32" s="2"/>
      <c r="L32" s="2"/>
      <c r="M32" s="2"/>
      <c r="N32" s="2"/>
      <c r="O32" s="2"/>
      <c r="P32" s="218" t="s">
        <v>162</v>
      </c>
      <c r="S32" s="219"/>
    </row>
    <row r="33" spans="1:19" ht="30">
      <c r="A33" s="16"/>
      <c r="B33" s="16"/>
      <c r="C33" s="2"/>
      <c r="D33" s="2"/>
      <c r="E33" s="2"/>
      <c r="F33" s="2"/>
      <c r="G33" s="2"/>
      <c r="H33" s="2"/>
      <c r="I33" s="2"/>
      <c r="J33" s="2"/>
      <c r="K33" s="2"/>
      <c r="L33" s="2"/>
      <c r="M33" s="2"/>
      <c r="N33" s="2"/>
      <c r="O33" s="2"/>
      <c r="P33" s="270" t="s">
        <v>20</v>
      </c>
      <c r="Q33" s="271">
        <f>$B$8</f>
        <v>0</v>
      </c>
      <c r="R33" s="223" t="s">
        <v>133</v>
      </c>
      <c r="S33" s="219">
        <f>$B$5</f>
        <v>0</v>
      </c>
    </row>
    <row r="34" spans="1:19" ht="45">
      <c r="A34" s="16"/>
      <c r="B34" s="16"/>
      <c r="C34" s="2"/>
      <c r="D34" s="2"/>
      <c r="E34" s="2"/>
      <c r="F34" s="2"/>
      <c r="G34" s="2"/>
      <c r="H34" s="2"/>
      <c r="I34" s="2"/>
      <c r="J34" s="2"/>
      <c r="K34" s="2"/>
      <c r="L34" s="2"/>
      <c r="M34" s="2"/>
      <c r="N34" s="2"/>
      <c r="O34" s="2"/>
      <c r="P34" s="270"/>
      <c r="Q34" s="270"/>
      <c r="R34" s="223" t="s">
        <v>58</v>
      </c>
      <c r="S34" s="219">
        <f>$B$6</f>
        <v>0</v>
      </c>
    </row>
    <row r="35" spans="1:19" ht="30">
      <c r="A35" s="16"/>
      <c r="B35" s="16"/>
      <c r="C35" s="2"/>
      <c r="D35" s="2"/>
      <c r="E35" s="2"/>
      <c r="F35" s="2"/>
      <c r="G35" s="2"/>
      <c r="H35" s="2"/>
      <c r="I35" s="2"/>
      <c r="J35" s="2"/>
      <c r="K35" s="2"/>
      <c r="L35" s="2"/>
      <c r="M35" s="2"/>
      <c r="N35" s="2"/>
      <c r="O35" s="2"/>
      <c r="P35" s="270"/>
      <c r="Q35" s="270"/>
      <c r="R35" s="223" t="s">
        <v>135</v>
      </c>
      <c r="S35" s="219">
        <f>$B$7</f>
        <v>0</v>
      </c>
    </row>
    <row r="36" spans="1:19" ht="30">
      <c r="A36" s="16"/>
      <c r="B36" s="16"/>
      <c r="C36" s="2"/>
      <c r="D36" s="2"/>
      <c r="E36" s="2"/>
      <c r="F36" s="2"/>
      <c r="G36" s="2"/>
      <c r="H36" s="2"/>
      <c r="I36" s="2"/>
      <c r="J36" s="2"/>
      <c r="K36" s="2"/>
      <c r="L36" s="2"/>
      <c r="M36" s="2"/>
      <c r="N36" s="2"/>
      <c r="O36" s="2"/>
      <c r="P36" s="270" t="s">
        <v>8</v>
      </c>
      <c r="Q36" s="271">
        <f>$B$17</f>
        <v>0</v>
      </c>
      <c r="R36" s="223" t="s">
        <v>160</v>
      </c>
      <c r="S36" s="219">
        <f>$B$12</f>
        <v>0</v>
      </c>
    </row>
    <row r="37" spans="1:19" ht="30">
      <c r="A37" s="16"/>
      <c r="B37" s="16"/>
      <c r="C37" s="2"/>
      <c r="D37" s="2"/>
      <c r="E37" s="2"/>
      <c r="F37" s="2"/>
      <c r="G37" s="2"/>
      <c r="H37" s="2"/>
      <c r="I37" s="2"/>
      <c r="J37" s="2"/>
      <c r="K37" s="2"/>
      <c r="L37" s="2"/>
      <c r="M37" s="2"/>
      <c r="N37" s="2"/>
      <c r="O37" s="2"/>
      <c r="P37" s="270"/>
      <c r="Q37" s="270"/>
      <c r="R37" s="223" t="s">
        <v>163</v>
      </c>
      <c r="S37" s="219">
        <f>$B$14</f>
        <v>0</v>
      </c>
    </row>
    <row r="38" spans="1:19">
      <c r="A38" s="16"/>
      <c r="B38" s="16"/>
      <c r="C38" s="2"/>
      <c r="D38" s="2"/>
      <c r="E38" s="2"/>
      <c r="F38" s="2"/>
      <c r="G38" s="2"/>
      <c r="H38" s="2"/>
      <c r="I38" s="2"/>
      <c r="J38" s="2"/>
      <c r="K38" s="2"/>
      <c r="L38" s="2"/>
      <c r="M38" s="2"/>
      <c r="N38" s="2"/>
      <c r="O38" s="2"/>
      <c r="P38" s="270"/>
      <c r="Q38" s="270"/>
      <c r="R38" s="223" t="s">
        <v>127</v>
      </c>
      <c r="S38" s="219">
        <f>$B$15</f>
        <v>0</v>
      </c>
    </row>
    <row r="39" spans="1:19" ht="45">
      <c r="A39" s="16"/>
      <c r="B39" s="16"/>
      <c r="C39" s="2"/>
      <c r="D39" s="2"/>
      <c r="E39" s="2"/>
      <c r="F39" s="2"/>
      <c r="G39" s="2"/>
      <c r="H39" s="2"/>
      <c r="I39" s="2"/>
      <c r="J39" s="2"/>
      <c r="K39" s="2"/>
      <c r="L39" s="2"/>
      <c r="M39" s="2"/>
      <c r="N39" s="2"/>
      <c r="O39" s="2"/>
      <c r="P39" s="270"/>
      <c r="Q39" s="270"/>
      <c r="R39" s="223" t="s">
        <v>130</v>
      </c>
      <c r="S39" s="219">
        <f>$B$16</f>
        <v>0</v>
      </c>
    </row>
    <row r="40" spans="1:19">
      <c r="A40" s="16"/>
      <c r="B40" s="16"/>
      <c r="C40" s="2"/>
      <c r="D40" s="2"/>
      <c r="E40" s="2"/>
      <c r="F40" s="2"/>
      <c r="G40" s="2"/>
      <c r="H40" s="2"/>
      <c r="I40" s="2"/>
      <c r="J40" s="2"/>
      <c r="K40" s="2"/>
      <c r="L40" s="2"/>
      <c r="M40" s="2"/>
      <c r="N40" s="2"/>
      <c r="O40" s="2"/>
    </row>
    <row r="41" spans="1:19">
      <c r="A41" s="16"/>
      <c r="B41" s="16"/>
      <c r="C41" s="2"/>
      <c r="D41" s="2"/>
      <c r="E41" s="2"/>
      <c r="F41" s="2"/>
      <c r="G41" s="2"/>
      <c r="H41" s="2"/>
      <c r="I41" s="2"/>
      <c r="J41" s="2"/>
      <c r="K41" s="2"/>
      <c r="L41" s="2"/>
      <c r="M41" s="2"/>
      <c r="N41" s="2"/>
      <c r="O41" s="2"/>
    </row>
    <row r="42" spans="1:19">
      <c r="A42" s="16"/>
      <c r="B42" s="16"/>
      <c r="C42" s="2"/>
      <c r="D42" s="2"/>
      <c r="E42" s="2"/>
      <c r="F42" s="2"/>
      <c r="G42" s="2"/>
      <c r="H42" s="2"/>
      <c r="I42" s="2"/>
      <c r="J42" s="2"/>
      <c r="K42" s="2"/>
      <c r="L42" s="2"/>
      <c r="M42" s="2"/>
      <c r="N42" s="2"/>
      <c r="O42" s="2"/>
    </row>
    <row r="43" spans="1:19">
      <c r="A43" s="16"/>
      <c r="B43" s="16"/>
      <c r="C43" s="2"/>
      <c r="D43" s="2"/>
      <c r="E43" s="2"/>
      <c r="F43" s="2"/>
      <c r="G43" s="2"/>
      <c r="H43" s="2"/>
      <c r="I43" s="2"/>
      <c r="J43" s="2"/>
      <c r="K43" s="2"/>
      <c r="L43" s="2"/>
      <c r="M43" s="2"/>
      <c r="N43" s="2"/>
      <c r="O43" s="2"/>
    </row>
    <row r="44" spans="1:19">
      <c r="A44" s="16"/>
      <c r="B44" s="16"/>
      <c r="C44" s="2"/>
      <c r="D44" s="2"/>
      <c r="E44" s="2"/>
      <c r="F44" s="2"/>
      <c r="G44" s="2"/>
      <c r="H44" s="2"/>
      <c r="I44" s="2"/>
      <c r="J44" s="2"/>
      <c r="K44" s="2"/>
      <c r="L44" s="2"/>
      <c r="M44" s="2"/>
      <c r="N44" s="2"/>
      <c r="O44" s="2"/>
    </row>
    <row r="45" spans="1:19">
      <c r="A45" s="16"/>
      <c r="B45" s="16"/>
      <c r="C45" s="2"/>
      <c r="D45" s="2"/>
      <c r="E45" s="2"/>
      <c r="F45" s="2"/>
      <c r="G45" s="2"/>
      <c r="H45" s="2"/>
      <c r="I45" s="2"/>
      <c r="J45" s="2"/>
      <c r="K45" s="2"/>
      <c r="L45" s="2"/>
      <c r="M45" s="2"/>
      <c r="N45" s="2"/>
      <c r="O45" s="2"/>
    </row>
    <row r="46" spans="1:19">
      <c r="A46" s="16"/>
      <c r="B46" s="16"/>
      <c r="C46" s="2"/>
      <c r="D46" s="2"/>
      <c r="E46" s="2"/>
      <c r="F46" s="2"/>
      <c r="G46" s="2"/>
      <c r="H46" s="2"/>
      <c r="I46" s="2"/>
      <c r="J46" s="2"/>
      <c r="K46" s="2"/>
      <c r="L46" s="2"/>
      <c r="M46" s="2"/>
      <c r="N46" s="2"/>
      <c r="O46" s="2"/>
    </row>
    <row r="47" spans="1:19">
      <c r="A47" s="16"/>
      <c r="B47" s="16"/>
      <c r="C47" s="2"/>
      <c r="D47" s="2"/>
      <c r="E47" s="2"/>
      <c r="F47" s="2"/>
      <c r="G47" s="2"/>
      <c r="H47" s="2"/>
      <c r="I47" s="2"/>
      <c r="J47" s="2"/>
      <c r="K47" s="2"/>
      <c r="L47" s="2"/>
      <c r="M47" s="2"/>
      <c r="N47" s="2"/>
      <c r="O47" s="2"/>
    </row>
    <row r="48" spans="1:19">
      <c r="A48" s="16"/>
      <c r="B48" s="16"/>
      <c r="C48" s="2"/>
      <c r="D48" s="2"/>
      <c r="E48" s="2"/>
      <c r="F48" s="2"/>
      <c r="G48" s="2"/>
      <c r="H48" s="2"/>
      <c r="I48" s="2"/>
      <c r="J48" s="2"/>
      <c r="K48" s="2"/>
      <c r="L48" s="2"/>
      <c r="M48" s="2"/>
      <c r="N48" s="2"/>
      <c r="O48" s="2"/>
    </row>
    <row r="49" spans="1:15">
      <c r="A49" s="16"/>
      <c r="B49" s="16"/>
      <c r="C49" s="2"/>
      <c r="D49" s="2"/>
      <c r="E49" s="2"/>
      <c r="F49" s="2"/>
      <c r="G49" s="2"/>
      <c r="H49" s="2"/>
      <c r="I49" s="2"/>
      <c r="J49" s="2"/>
      <c r="K49" s="2"/>
      <c r="L49" s="2"/>
      <c r="M49" s="2"/>
      <c r="N49" s="2"/>
      <c r="O49" s="2"/>
    </row>
    <row r="50" spans="1:15">
      <c r="A50" s="16"/>
      <c r="B50" s="16"/>
      <c r="C50" s="2"/>
      <c r="D50" s="2"/>
      <c r="E50" s="2"/>
      <c r="F50" s="2"/>
      <c r="G50" s="2"/>
      <c r="H50" s="2"/>
      <c r="I50" s="2"/>
      <c r="J50" s="2"/>
      <c r="K50" s="2"/>
      <c r="L50" s="2"/>
      <c r="M50" s="2"/>
      <c r="N50" s="2"/>
      <c r="O50" s="2"/>
    </row>
    <row r="51" spans="1:15">
      <c r="A51" s="16"/>
      <c r="B51" s="16"/>
      <c r="C51" s="2"/>
      <c r="D51" s="2"/>
      <c r="E51" s="2"/>
      <c r="F51" s="2"/>
      <c r="G51" s="2"/>
      <c r="H51" s="2"/>
      <c r="I51" s="2"/>
      <c r="J51" s="2"/>
      <c r="K51" s="2"/>
      <c r="L51" s="2"/>
      <c r="M51" s="2"/>
      <c r="N51" s="2"/>
      <c r="O51" s="2"/>
    </row>
    <row r="52" spans="1:15">
      <c r="A52" s="16"/>
      <c r="B52" s="16"/>
      <c r="C52" s="2"/>
      <c r="D52" s="2"/>
      <c r="E52" s="2"/>
      <c r="F52" s="2"/>
      <c r="G52" s="2"/>
      <c r="H52" s="2"/>
      <c r="I52" s="2"/>
      <c r="J52" s="2"/>
      <c r="K52" s="2"/>
      <c r="L52" s="2"/>
      <c r="M52" s="2"/>
      <c r="N52" s="2"/>
      <c r="O52" s="2"/>
    </row>
    <row r="53" spans="1:15">
      <c r="A53" s="16"/>
      <c r="B53" s="16"/>
      <c r="C53" s="2"/>
      <c r="D53" s="2"/>
      <c r="E53" s="2"/>
      <c r="F53" s="2"/>
      <c r="G53" s="2"/>
      <c r="H53" s="2"/>
      <c r="I53" s="2"/>
      <c r="J53" s="2"/>
      <c r="K53" s="2"/>
      <c r="L53" s="2"/>
      <c r="M53" s="2"/>
      <c r="N53" s="2"/>
      <c r="O53" s="2"/>
    </row>
    <row r="54" spans="1:15">
      <c r="A54" s="16"/>
      <c r="B54" s="16"/>
      <c r="C54" s="2"/>
      <c r="D54" s="2"/>
      <c r="E54" s="2"/>
      <c r="F54" s="2"/>
      <c r="G54" s="2"/>
      <c r="H54" s="2"/>
      <c r="I54" s="2"/>
      <c r="J54" s="2"/>
      <c r="K54" s="2"/>
      <c r="L54" s="2"/>
      <c r="M54" s="2"/>
      <c r="N54" s="2"/>
      <c r="O54" s="2"/>
    </row>
    <row r="55" spans="1:15">
      <c r="A55" s="16"/>
      <c r="B55" s="16"/>
      <c r="C55" s="2"/>
      <c r="D55" s="2"/>
      <c r="E55" s="2"/>
      <c r="F55" s="2"/>
      <c r="G55" s="2"/>
      <c r="H55" s="2"/>
      <c r="I55" s="2"/>
      <c r="J55" s="2"/>
      <c r="K55" s="2"/>
      <c r="L55" s="2"/>
      <c r="M55" s="2"/>
      <c r="N55" s="2"/>
      <c r="O55" s="2"/>
    </row>
    <row r="56" spans="1:15">
      <c r="A56" s="16"/>
      <c r="B56" s="16"/>
      <c r="C56" s="2"/>
      <c r="D56" s="2"/>
      <c r="E56" s="2"/>
      <c r="F56" s="2"/>
      <c r="G56" s="2"/>
      <c r="H56" s="2"/>
      <c r="I56" s="2"/>
      <c r="J56" s="2"/>
      <c r="K56" s="2"/>
      <c r="L56" s="2"/>
      <c r="M56" s="2"/>
      <c r="N56" s="2"/>
      <c r="O56" s="2"/>
    </row>
    <row r="57" spans="1:15">
      <c r="A57" s="16"/>
      <c r="B57" s="16"/>
      <c r="C57" s="2"/>
      <c r="D57" s="2"/>
      <c r="E57" s="2"/>
      <c r="F57" s="2"/>
      <c r="G57" s="2"/>
      <c r="H57" s="2"/>
      <c r="I57" s="2"/>
      <c r="J57" s="2"/>
      <c r="K57" s="2"/>
      <c r="L57" s="2"/>
      <c r="M57" s="2"/>
      <c r="N57" s="2"/>
      <c r="O57" s="2"/>
    </row>
  </sheetData>
  <sheetProtection algorithmName="SHA-512" hashValue="VV+rvGdpMeIIMMV1nhDdbuJ+YRFkk3CGQtut5fOIEoxmts4YExhP6XfpUoUXJRoJ7AoeEGAAPsr4bgw1PWOV0w==" saltValue="i8MdAmLq7wqGQDLBqrV/Qg==" spinCount="100000" sheet="1" objects="1" scenarios="1"/>
  <mergeCells count="4">
    <mergeCell ref="P33:P35"/>
    <mergeCell ref="Q33:Q35"/>
    <mergeCell ref="P36:P39"/>
    <mergeCell ref="Q36:Q3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E0992-9BF6-4C0C-90DA-65E00A664713}">
  <dimension ref="A1:U57"/>
  <sheetViews>
    <sheetView showGridLines="0" zoomScaleNormal="100" workbookViewId="0">
      <selection activeCell="D28" sqref="D28"/>
    </sheetView>
  </sheetViews>
  <sheetFormatPr defaultColWidth="9.140625" defaultRowHeight="15"/>
  <cols>
    <col min="1" max="1" width="44.28515625" customWidth="1"/>
    <col min="2" max="3" width="21.85546875" style="9" customWidth="1"/>
    <col min="4" max="4" width="21.85546875" customWidth="1"/>
    <col min="18" max="18" width="24.7109375" style="217" bestFit="1" customWidth="1"/>
    <col min="19" max="19" width="12.140625" style="217" bestFit="1" customWidth="1"/>
    <col min="20" max="20" width="18.7109375" style="217" customWidth="1"/>
    <col min="21" max="21" width="12.140625" style="217" bestFit="1" customWidth="1"/>
  </cols>
  <sheetData>
    <row r="1" spans="1:21" ht="26.1" customHeight="1">
      <c r="A1" s="232" t="s">
        <v>168</v>
      </c>
      <c r="B1" s="101"/>
      <c r="C1" s="101"/>
      <c r="D1" s="101"/>
      <c r="E1" s="101"/>
      <c r="F1" s="101"/>
      <c r="G1" s="101"/>
      <c r="H1" s="101"/>
      <c r="I1" s="101"/>
      <c r="J1" s="101"/>
      <c r="K1" s="101"/>
      <c r="L1" s="101"/>
      <c r="M1" s="101"/>
      <c r="N1" s="101"/>
      <c r="O1" s="101"/>
      <c r="P1" s="101"/>
      <c r="Q1" s="101"/>
    </row>
    <row r="2" spans="1:21">
      <c r="A2" s="2"/>
      <c r="B2" s="2"/>
      <c r="C2" s="2"/>
      <c r="D2" s="2"/>
      <c r="E2" s="2"/>
      <c r="F2" s="2"/>
      <c r="G2" s="2"/>
      <c r="H2" s="2"/>
      <c r="I2" s="2"/>
      <c r="J2" s="2"/>
      <c r="K2" s="2"/>
      <c r="L2" s="2"/>
      <c r="M2" s="2"/>
      <c r="N2" s="2"/>
      <c r="O2" s="2"/>
      <c r="P2" s="2"/>
      <c r="Q2" s="2"/>
      <c r="R2" s="218" t="s">
        <v>143</v>
      </c>
    </row>
    <row r="3" spans="1:21" ht="15.75" thickBot="1">
      <c r="A3" s="2"/>
      <c r="B3" s="59">
        <v>2024</v>
      </c>
      <c r="C3" s="59">
        <v>2025</v>
      </c>
      <c r="D3" s="60">
        <v>2026</v>
      </c>
      <c r="E3" s="2"/>
      <c r="F3" s="2"/>
      <c r="G3" s="2"/>
      <c r="H3" s="2"/>
      <c r="I3" s="2"/>
      <c r="J3" s="2"/>
      <c r="K3" s="2"/>
      <c r="L3" s="2"/>
      <c r="M3" s="2"/>
      <c r="N3" s="2"/>
      <c r="O3" s="2"/>
      <c r="P3" s="2"/>
      <c r="Q3" s="2"/>
      <c r="S3" s="217" t="s">
        <v>20</v>
      </c>
      <c r="T3" s="217" t="s">
        <v>8</v>
      </c>
    </row>
    <row r="4" spans="1:21" ht="51.6" customHeight="1">
      <c r="A4" s="192" t="s">
        <v>144</v>
      </c>
      <c r="B4" s="193" t="s">
        <v>145</v>
      </c>
      <c r="C4" s="193" t="s">
        <v>145</v>
      </c>
      <c r="D4" s="194" t="s">
        <v>145</v>
      </c>
      <c r="E4" s="2"/>
      <c r="F4" s="73"/>
      <c r="G4" s="2"/>
      <c r="H4" s="2"/>
      <c r="I4" s="2"/>
      <c r="J4" s="2"/>
      <c r="K4" s="2"/>
      <c r="L4" s="2"/>
      <c r="M4" s="2"/>
      <c r="N4" s="2"/>
      <c r="O4" s="2"/>
      <c r="P4" s="2"/>
      <c r="Q4" s="2"/>
      <c r="R4" s="217">
        <v>2024</v>
      </c>
      <c r="S4" s="219">
        <f>$B$8</f>
        <v>0</v>
      </c>
      <c r="T4" s="219">
        <f>$B$17</f>
        <v>0</v>
      </c>
      <c r="U4" s="219"/>
    </row>
    <row r="5" spans="1:21">
      <c r="A5" s="37" t="s">
        <v>147</v>
      </c>
      <c r="B5" s="82">
        <f>'Dateneingabe 2024'!C137/1000</f>
        <v>0</v>
      </c>
      <c r="C5" s="82">
        <f>'Dateneingabe 2025'!C137/1000</f>
        <v>0</v>
      </c>
      <c r="D5" s="94">
        <f>'Dateneingabe 2026'!C137/1000</f>
        <v>0</v>
      </c>
      <c r="E5" s="2"/>
      <c r="F5" s="2"/>
      <c r="G5" s="2"/>
      <c r="H5" s="2"/>
      <c r="I5" s="2"/>
      <c r="J5" s="2"/>
      <c r="K5" s="2"/>
      <c r="L5" s="2"/>
      <c r="M5" s="2"/>
      <c r="N5" s="2"/>
      <c r="O5" s="2"/>
      <c r="P5" s="2"/>
      <c r="Q5" s="2"/>
      <c r="R5" s="217">
        <v>2025</v>
      </c>
      <c r="S5" s="219">
        <f>$C$8</f>
        <v>0</v>
      </c>
      <c r="T5" s="219">
        <f>$C$17</f>
        <v>0</v>
      </c>
      <c r="U5" s="219"/>
    </row>
    <row r="6" spans="1:21">
      <c r="A6" s="37" t="s">
        <v>58</v>
      </c>
      <c r="B6" s="82">
        <f>'Dateneingabe 2024'!C138/1000</f>
        <v>0</v>
      </c>
      <c r="C6" s="82">
        <f>'Dateneingabe 2025'!C138/1000</f>
        <v>0</v>
      </c>
      <c r="D6" s="94">
        <f>'Dateneingabe 2026'!C138/1000</f>
        <v>0</v>
      </c>
      <c r="E6" s="2"/>
      <c r="F6" s="2"/>
      <c r="G6" s="2"/>
      <c r="H6" s="2"/>
      <c r="I6" s="2"/>
      <c r="J6" s="2"/>
      <c r="K6" s="2"/>
      <c r="L6" s="2"/>
      <c r="M6" s="2"/>
      <c r="N6" s="2"/>
      <c r="O6" s="2"/>
      <c r="P6" s="2"/>
      <c r="Q6" s="2"/>
      <c r="R6" s="217">
        <v>2026</v>
      </c>
      <c r="S6" s="219">
        <f>$D$8</f>
        <v>0</v>
      </c>
      <c r="T6" s="219">
        <f>$D$17</f>
        <v>0</v>
      </c>
      <c r="U6" s="219"/>
    </row>
    <row r="7" spans="1:21">
      <c r="A7" s="37" t="s">
        <v>135</v>
      </c>
      <c r="B7" s="82">
        <f>'Dateneingabe 2024'!C139/1000</f>
        <v>0</v>
      </c>
      <c r="C7" s="82">
        <f>'Dateneingabe 2025'!C139/1000</f>
        <v>0</v>
      </c>
      <c r="D7" s="94">
        <f>'Dateneingabe 2026'!C139/1000</f>
        <v>0</v>
      </c>
      <c r="E7" s="2"/>
      <c r="F7" s="2"/>
      <c r="G7" s="2"/>
      <c r="H7" s="2"/>
      <c r="I7" s="2"/>
      <c r="J7" s="2"/>
      <c r="K7" s="2"/>
      <c r="L7" s="2"/>
      <c r="M7" s="2"/>
      <c r="N7" s="2"/>
      <c r="O7" s="2"/>
      <c r="P7" s="2"/>
      <c r="Q7" s="2"/>
      <c r="S7" s="219"/>
      <c r="T7" s="219"/>
      <c r="U7" s="219"/>
    </row>
    <row r="8" spans="1:21" ht="15.75" thickBot="1">
      <c r="A8" s="41" t="s">
        <v>149</v>
      </c>
      <c r="B8" s="83">
        <f>B5+B6+B7</f>
        <v>0</v>
      </c>
      <c r="C8" s="83">
        <f>C5+C6+C7</f>
        <v>0</v>
      </c>
      <c r="D8" s="95">
        <f>D5+D6+D7</f>
        <v>0</v>
      </c>
      <c r="E8" s="2"/>
      <c r="F8" s="2"/>
      <c r="G8" s="2"/>
      <c r="H8" s="2"/>
      <c r="I8" s="2"/>
      <c r="J8" s="2"/>
      <c r="K8" s="2"/>
      <c r="L8" s="2"/>
      <c r="M8" s="2"/>
      <c r="N8" s="2"/>
      <c r="O8" s="2"/>
      <c r="P8" s="2"/>
      <c r="Q8" s="2"/>
      <c r="S8" s="219"/>
      <c r="T8" s="219"/>
      <c r="U8" s="219"/>
    </row>
    <row r="9" spans="1:21">
      <c r="A9" s="39"/>
      <c r="B9" s="35"/>
      <c r="C9" s="35"/>
      <c r="D9" s="2"/>
      <c r="E9" s="2"/>
      <c r="F9" s="2"/>
      <c r="G9" s="2"/>
      <c r="H9" s="2"/>
      <c r="I9" s="2"/>
      <c r="J9" s="2"/>
      <c r="K9" s="2"/>
      <c r="L9" s="2"/>
      <c r="M9" s="2"/>
      <c r="N9" s="2"/>
      <c r="O9" s="2"/>
      <c r="P9" s="2"/>
      <c r="Q9" s="2"/>
      <c r="R9" s="218" t="s">
        <v>169</v>
      </c>
    </row>
    <row r="10" spans="1:21" ht="15.75" thickBot="1">
      <c r="A10" s="8"/>
      <c r="B10" s="8"/>
      <c r="C10" s="35"/>
      <c r="D10" s="2"/>
      <c r="E10" s="2"/>
      <c r="F10" s="2"/>
      <c r="G10" s="2"/>
      <c r="H10" s="2"/>
      <c r="I10" s="2"/>
      <c r="J10" s="2"/>
      <c r="K10" s="2"/>
      <c r="L10" s="2"/>
      <c r="M10" s="2"/>
      <c r="N10" s="2"/>
      <c r="O10" s="2"/>
      <c r="P10" s="2"/>
      <c r="Q10" s="2"/>
      <c r="S10" s="217" t="s">
        <v>20</v>
      </c>
      <c r="T10" s="217" t="s">
        <v>8</v>
      </c>
    </row>
    <row r="11" spans="1:21" ht="53.45" customHeight="1">
      <c r="A11" s="192" t="s">
        <v>150</v>
      </c>
      <c r="B11" s="193" t="s">
        <v>145</v>
      </c>
      <c r="C11" s="193" t="s">
        <v>145</v>
      </c>
      <c r="D11" s="194" t="s">
        <v>145</v>
      </c>
      <c r="E11" s="2"/>
      <c r="F11" s="2"/>
      <c r="G11" s="2"/>
      <c r="H11" s="2"/>
      <c r="I11" s="2"/>
      <c r="J11" s="2"/>
      <c r="K11" s="2"/>
      <c r="L11" s="2"/>
      <c r="M11" s="2"/>
      <c r="N11" s="2"/>
      <c r="O11" s="2"/>
      <c r="P11" s="2"/>
      <c r="Q11" s="2"/>
      <c r="R11" s="217">
        <v>2024</v>
      </c>
      <c r="S11" s="219">
        <f>$B$8</f>
        <v>0</v>
      </c>
      <c r="T11" s="219">
        <f>$B$18</f>
        <v>0</v>
      </c>
    </row>
    <row r="12" spans="1:21">
      <c r="A12" s="37" t="s">
        <v>139</v>
      </c>
      <c r="B12" s="82">
        <f>'Dateneingabe 2024'!C143/1000</f>
        <v>0</v>
      </c>
      <c r="C12" s="82">
        <f>'Dateneingabe 2025'!C143/1000</f>
        <v>0</v>
      </c>
      <c r="D12" s="94">
        <f>'Dateneingabe 2026'!C143/1000</f>
        <v>0</v>
      </c>
      <c r="E12" s="2"/>
      <c r="F12" s="2"/>
      <c r="G12" s="2"/>
      <c r="H12" s="2"/>
      <c r="I12" s="2"/>
      <c r="J12" s="2"/>
      <c r="K12" s="2"/>
      <c r="L12" s="2"/>
      <c r="M12" s="2"/>
      <c r="N12" s="2"/>
      <c r="O12" s="2"/>
      <c r="P12" s="2"/>
      <c r="Q12" s="2"/>
      <c r="R12" s="217">
        <v>2025</v>
      </c>
      <c r="S12" s="219">
        <f>$C$8</f>
        <v>0</v>
      </c>
      <c r="T12" s="219">
        <f>$C$18</f>
        <v>0</v>
      </c>
    </row>
    <row r="13" spans="1:21">
      <c r="A13" s="37" t="s">
        <v>140</v>
      </c>
      <c r="B13" s="82">
        <f>'Dateneingabe 2024'!C144/1000</f>
        <v>0</v>
      </c>
      <c r="C13" s="82">
        <f>'Dateneingabe 2025'!C144/1000</f>
        <v>0</v>
      </c>
      <c r="D13" s="94">
        <f>'Dateneingabe 2026'!C144/1000</f>
        <v>0</v>
      </c>
      <c r="E13" s="2"/>
      <c r="F13" s="2"/>
      <c r="G13" s="2"/>
      <c r="H13" s="2"/>
      <c r="I13" s="2"/>
      <c r="J13" s="2"/>
      <c r="K13" s="2"/>
      <c r="L13" s="2"/>
      <c r="M13" s="2"/>
      <c r="N13" s="2"/>
      <c r="O13" s="2"/>
      <c r="P13" s="2"/>
      <c r="Q13" s="2"/>
      <c r="R13" s="217">
        <v>2026</v>
      </c>
      <c r="S13" s="219">
        <f>$D$8</f>
        <v>0</v>
      </c>
      <c r="T13" s="219">
        <f>$D$18</f>
        <v>0</v>
      </c>
    </row>
    <row r="14" spans="1:21">
      <c r="A14" s="37" t="s">
        <v>141</v>
      </c>
      <c r="B14" s="82">
        <f>'Dateneingabe 2024'!C145/1000</f>
        <v>0</v>
      </c>
      <c r="C14" s="82">
        <f>'Dateneingabe 2025'!C145/1000</f>
        <v>0</v>
      </c>
      <c r="D14" s="94">
        <f>'Dateneingabe 2026'!C145/1000</f>
        <v>0</v>
      </c>
      <c r="E14" s="2"/>
      <c r="F14" s="2"/>
      <c r="G14" s="2"/>
      <c r="H14" s="2"/>
      <c r="I14" s="2"/>
      <c r="J14" s="2"/>
      <c r="K14" s="2"/>
      <c r="L14" s="2"/>
      <c r="M14" s="2"/>
      <c r="N14" s="2"/>
      <c r="O14" s="2"/>
      <c r="P14" s="2"/>
      <c r="Q14" s="2"/>
    </row>
    <row r="15" spans="1:21">
      <c r="A15" s="37" t="s">
        <v>127</v>
      </c>
      <c r="B15" s="82">
        <f>'Dateneingabe 2024'!C146/1000</f>
        <v>0</v>
      </c>
      <c r="C15" s="82">
        <f>'Dateneingabe 2025'!C146/1000</f>
        <v>0</v>
      </c>
      <c r="D15" s="94">
        <f>'Dateneingabe 2026'!C146/1000</f>
        <v>0</v>
      </c>
      <c r="E15" s="2"/>
      <c r="F15" s="2"/>
      <c r="G15" s="2"/>
      <c r="H15" s="2"/>
      <c r="I15" s="2"/>
      <c r="J15" s="2"/>
      <c r="K15" s="2"/>
      <c r="L15" s="2"/>
      <c r="M15" s="2"/>
      <c r="N15" s="2"/>
      <c r="O15" s="2"/>
      <c r="P15" s="2"/>
      <c r="Q15" s="2"/>
      <c r="S15" s="219"/>
      <c r="T15" s="219"/>
    </row>
    <row r="16" spans="1:21">
      <c r="A16" s="37" t="s">
        <v>130</v>
      </c>
      <c r="B16" s="82">
        <f>'Dateneingabe 2024'!C147/1000</f>
        <v>0</v>
      </c>
      <c r="C16" s="82">
        <f>'Dateneingabe 2025'!C147/1000</f>
        <v>0</v>
      </c>
      <c r="D16" s="94">
        <f>'Dateneingabe 2026'!C147/1000</f>
        <v>0</v>
      </c>
      <c r="E16" s="2"/>
      <c r="F16" s="2"/>
      <c r="G16" s="2"/>
      <c r="H16" s="2"/>
      <c r="I16" s="2"/>
      <c r="J16" s="2"/>
      <c r="K16" s="2"/>
      <c r="L16" s="2"/>
      <c r="M16" s="2"/>
      <c r="N16" s="2"/>
      <c r="O16" s="2"/>
      <c r="P16" s="2"/>
      <c r="Q16" s="2"/>
      <c r="R16" s="220"/>
      <c r="S16" s="221"/>
    </row>
    <row r="17" spans="1:21">
      <c r="A17" s="40" t="s">
        <v>152</v>
      </c>
      <c r="B17" s="84">
        <f>B12+B14+B15+B16</f>
        <v>0</v>
      </c>
      <c r="C17" s="84">
        <f t="shared" ref="C17:D17" si="0">C12+C14+C15+C16</f>
        <v>0</v>
      </c>
      <c r="D17" s="96">
        <f t="shared" si="0"/>
        <v>0</v>
      </c>
      <c r="E17" s="2"/>
      <c r="F17" s="2"/>
      <c r="G17" s="2"/>
      <c r="H17" s="2"/>
      <c r="I17" s="2"/>
      <c r="J17" s="2"/>
      <c r="K17" s="2"/>
      <c r="L17" s="2"/>
      <c r="M17" s="2"/>
      <c r="N17" s="2"/>
      <c r="O17" s="2"/>
      <c r="P17" s="2"/>
      <c r="Q17" s="2"/>
      <c r="R17" s="220"/>
      <c r="S17" s="221"/>
    </row>
    <row r="18" spans="1:21" ht="15.75" thickBot="1">
      <c r="A18" s="41" t="s">
        <v>154</v>
      </c>
      <c r="B18" s="83">
        <f>B13+B15+B16</f>
        <v>0</v>
      </c>
      <c r="C18" s="83">
        <f t="shared" ref="C18:D18" si="1">C13+C15+C16</f>
        <v>0</v>
      </c>
      <c r="D18" s="95">
        <f t="shared" si="1"/>
        <v>0</v>
      </c>
      <c r="E18" s="2"/>
      <c r="F18" s="2"/>
      <c r="G18" s="2"/>
      <c r="H18" s="2"/>
      <c r="I18" s="2"/>
      <c r="J18" s="2"/>
      <c r="K18" s="2"/>
      <c r="L18" s="2"/>
      <c r="M18" s="2"/>
      <c r="N18" s="2"/>
      <c r="O18" s="2"/>
      <c r="P18" s="2"/>
      <c r="Q18" s="2"/>
      <c r="R18" s="220"/>
      <c r="S18" s="222"/>
    </row>
    <row r="19" spans="1:21">
      <c r="A19" s="36"/>
      <c r="B19" s="35"/>
      <c r="C19" s="35"/>
      <c r="D19" s="2"/>
      <c r="E19" s="2"/>
      <c r="F19" s="2"/>
      <c r="G19" s="2"/>
      <c r="H19" s="2"/>
      <c r="I19" s="2"/>
      <c r="J19" s="2"/>
      <c r="K19" s="2"/>
      <c r="L19" s="2"/>
      <c r="M19" s="2"/>
      <c r="N19" s="2"/>
      <c r="O19" s="2"/>
      <c r="P19" s="2"/>
      <c r="Q19" s="2"/>
      <c r="R19" s="220"/>
      <c r="S19" s="221"/>
    </row>
    <row r="20" spans="1:21" ht="15.75" thickBot="1">
      <c r="A20" s="36"/>
      <c r="B20" s="35"/>
      <c r="C20" s="35"/>
      <c r="D20" s="2"/>
      <c r="E20" s="2"/>
      <c r="F20" s="2"/>
      <c r="G20" s="2"/>
      <c r="H20" s="2"/>
      <c r="I20" s="2"/>
      <c r="J20" s="2"/>
      <c r="K20" s="2"/>
      <c r="L20" s="2"/>
      <c r="M20" s="2"/>
      <c r="N20" s="2"/>
      <c r="O20" s="2"/>
      <c r="P20" s="2"/>
      <c r="Q20" s="2"/>
      <c r="R20" s="218"/>
      <c r="S20" s="221"/>
    </row>
    <row r="21" spans="1:21">
      <c r="A21" s="192" t="s">
        <v>157</v>
      </c>
      <c r="B21" s="195"/>
      <c r="C21" s="195"/>
      <c r="D21" s="196"/>
      <c r="E21" s="2"/>
      <c r="F21" s="2"/>
      <c r="G21" s="2"/>
      <c r="H21" s="2"/>
      <c r="I21" s="2"/>
      <c r="J21" s="2"/>
      <c r="K21" s="2"/>
      <c r="L21" s="2"/>
      <c r="M21" s="2"/>
      <c r="N21" s="2"/>
      <c r="O21" s="2"/>
      <c r="P21" s="2"/>
      <c r="Q21" s="2"/>
      <c r="R21" s="220"/>
      <c r="S21" s="221"/>
    </row>
    <row r="22" spans="1:21" ht="33">
      <c r="A22" s="37" t="s">
        <v>158</v>
      </c>
      <c r="B22" s="85" t="e">
        <f>(B8+B17)/('Dateneingabe 2024'!B7/1000)</f>
        <v>#DIV/0!</v>
      </c>
      <c r="C22" s="85" t="e">
        <f>(C8+C17)/('Dateneingabe 2025'!B7/1000)</f>
        <v>#DIV/0!</v>
      </c>
      <c r="D22" s="85" t="e">
        <f>(D8+D17)/('Dateneingabe 2026'!B7/1000)</f>
        <v>#DIV/0!</v>
      </c>
      <c r="E22" s="2"/>
      <c r="F22" s="2"/>
      <c r="G22" s="2"/>
      <c r="H22" s="2"/>
      <c r="I22" s="2"/>
      <c r="J22" s="2"/>
      <c r="K22" s="2"/>
      <c r="L22" s="2"/>
      <c r="M22" s="2"/>
      <c r="N22" s="2"/>
      <c r="O22" s="2"/>
      <c r="P22" s="2"/>
      <c r="Q22" s="2"/>
      <c r="R22" s="223"/>
      <c r="S22" s="219"/>
    </row>
    <row r="23" spans="1:21" ht="33.75" thickBot="1">
      <c r="A23" s="38" t="s">
        <v>159</v>
      </c>
      <c r="B23" s="86" t="e">
        <f>(B8+B17)/'Dateneingabe 2024'!B6</f>
        <v>#DIV/0!</v>
      </c>
      <c r="C23" s="86" t="e">
        <f>(C8+C17)/'Dateneingabe 2025'!B6</f>
        <v>#DIV/0!</v>
      </c>
      <c r="D23" s="86" t="e">
        <f>(D8+D17)/'Dateneingabe 2026'!B6</f>
        <v>#DIV/0!</v>
      </c>
      <c r="E23" s="2"/>
      <c r="F23" s="2"/>
      <c r="G23" s="2"/>
      <c r="H23" s="2"/>
      <c r="I23" s="2"/>
      <c r="J23" s="2"/>
      <c r="K23" s="2"/>
      <c r="L23" s="2"/>
      <c r="M23" s="2"/>
      <c r="N23" s="2"/>
      <c r="O23" s="2"/>
      <c r="P23" s="2"/>
      <c r="Q23" s="2"/>
      <c r="R23" s="223"/>
      <c r="S23" s="219"/>
    </row>
    <row r="24" spans="1:21">
      <c r="A24" s="16"/>
      <c r="B24" s="35"/>
      <c r="C24" s="35"/>
      <c r="D24" s="2"/>
      <c r="E24" s="2"/>
      <c r="F24" s="2"/>
      <c r="G24" s="2"/>
      <c r="H24" s="2"/>
      <c r="I24" s="2"/>
      <c r="J24" s="2"/>
      <c r="K24" s="2"/>
      <c r="L24" s="2"/>
      <c r="M24" s="2"/>
      <c r="N24" s="2"/>
      <c r="O24" s="2"/>
      <c r="P24" s="2"/>
      <c r="Q24" s="2"/>
      <c r="R24" s="223"/>
      <c r="S24" s="219"/>
    </row>
    <row r="25" spans="1:21">
      <c r="A25" s="16"/>
      <c r="B25" s="16"/>
      <c r="C25" s="35"/>
      <c r="D25" s="2"/>
      <c r="E25" s="2"/>
      <c r="F25" s="2"/>
      <c r="G25" s="2"/>
      <c r="H25" s="2"/>
      <c r="I25" s="2"/>
      <c r="J25" s="2"/>
      <c r="K25" s="2"/>
      <c r="L25" s="2"/>
      <c r="M25" s="2"/>
      <c r="N25" s="2"/>
      <c r="O25" s="2"/>
      <c r="P25" s="2"/>
      <c r="Q25" s="2"/>
      <c r="R25" s="223"/>
      <c r="S25" s="219"/>
      <c r="T25" s="272"/>
      <c r="U25" s="275"/>
    </row>
    <row r="26" spans="1:21">
      <c r="A26" s="16"/>
      <c r="B26" s="16"/>
      <c r="C26" s="35"/>
      <c r="D26" s="2"/>
      <c r="E26" s="2"/>
      <c r="F26" s="2"/>
      <c r="G26" s="2"/>
      <c r="H26" s="2"/>
      <c r="I26" s="2"/>
      <c r="J26" s="2"/>
      <c r="K26" s="2"/>
      <c r="L26" s="2"/>
      <c r="M26" s="2"/>
      <c r="N26" s="2"/>
      <c r="O26" s="2"/>
      <c r="P26" s="2"/>
      <c r="Q26" s="2"/>
      <c r="R26" s="223"/>
      <c r="S26" s="219"/>
      <c r="T26" s="272"/>
      <c r="U26" s="275"/>
    </row>
    <row r="27" spans="1:21">
      <c r="A27" s="16"/>
      <c r="B27" s="16"/>
      <c r="C27" s="35"/>
      <c r="D27" s="2"/>
      <c r="E27" s="2"/>
      <c r="F27" s="2"/>
      <c r="G27" s="2"/>
      <c r="H27" s="2"/>
      <c r="I27" s="2"/>
      <c r="J27" s="2"/>
      <c r="K27" s="2"/>
      <c r="L27" s="2"/>
      <c r="M27" s="2"/>
      <c r="N27" s="2"/>
      <c r="O27" s="2"/>
      <c r="P27" s="2"/>
      <c r="Q27" s="2"/>
      <c r="R27" s="223"/>
      <c r="S27" s="219"/>
      <c r="T27" s="272"/>
      <c r="U27" s="275"/>
    </row>
    <row r="28" spans="1:21">
      <c r="A28" s="16"/>
      <c r="B28" s="16"/>
      <c r="C28" s="35"/>
      <c r="D28" s="2"/>
      <c r="E28" s="2"/>
      <c r="F28" s="2"/>
      <c r="G28" s="2"/>
      <c r="H28" s="2"/>
      <c r="I28" s="2"/>
      <c r="J28" s="2"/>
      <c r="K28" s="2"/>
      <c r="L28" s="2"/>
      <c r="M28" s="2"/>
      <c r="N28" s="2"/>
      <c r="O28" s="2"/>
      <c r="P28" s="2"/>
      <c r="Q28" s="2"/>
      <c r="R28" s="223"/>
      <c r="S28" s="219"/>
      <c r="T28" s="223"/>
      <c r="U28" s="219"/>
    </row>
    <row r="29" spans="1:21">
      <c r="A29" s="16"/>
      <c r="B29" s="16"/>
      <c r="C29" s="35"/>
      <c r="D29" s="2"/>
      <c r="E29" s="2"/>
      <c r="F29" s="2"/>
      <c r="G29" s="2"/>
      <c r="H29" s="2"/>
      <c r="I29" s="2"/>
      <c r="J29" s="2"/>
      <c r="K29" s="2"/>
      <c r="L29" s="2"/>
      <c r="M29" s="2"/>
      <c r="N29" s="2"/>
      <c r="O29" s="2"/>
      <c r="P29" s="2"/>
      <c r="Q29" s="2"/>
      <c r="S29" s="219"/>
      <c r="T29" s="223"/>
      <c r="U29" s="219"/>
    </row>
    <row r="30" spans="1:21">
      <c r="A30" s="16"/>
      <c r="B30" s="16"/>
      <c r="C30" s="35"/>
      <c r="D30" s="2"/>
      <c r="E30" s="2"/>
      <c r="F30" s="2"/>
      <c r="G30" s="2"/>
      <c r="H30" s="2"/>
      <c r="I30" s="2"/>
      <c r="J30" s="2"/>
      <c r="K30" s="2"/>
      <c r="L30" s="2"/>
      <c r="M30" s="2"/>
      <c r="N30" s="2"/>
      <c r="O30" s="2"/>
      <c r="P30" s="2"/>
      <c r="Q30" s="2"/>
      <c r="S30" s="219"/>
      <c r="T30" s="223"/>
      <c r="U30" s="219"/>
    </row>
    <row r="31" spans="1:21">
      <c r="A31" s="16"/>
      <c r="B31" s="16"/>
      <c r="C31" s="35"/>
      <c r="D31" s="2"/>
      <c r="E31" s="2"/>
      <c r="F31" s="2"/>
      <c r="G31" s="2"/>
      <c r="H31" s="2"/>
      <c r="I31" s="2"/>
      <c r="J31" s="2"/>
      <c r="K31" s="2"/>
      <c r="L31" s="2"/>
      <c r="M31" s="2"/>
      <c r="N31" s="2"/>
      <c r="O31" s="2"/>
      <c r="P31" s="2"/>
      <c r="Q31" s="2"/>
      <c r="S31" s="219"/>
      <c r="U31" s="219"/>
    </row>
    <row r="32" spans="1:21">
      <c r="A32" s="16"/>
      <c r="B32" s="16"/>
      <c r="C32" s="35"/>
      <c r="D32" s="2"/>
      <c r="E32" s="2"/>
      <c r="F32" s="2"/>
      <c r="G32" s="2"/>
      <c r="H32" s="2"/>
      <c r="I32" s="2"/>
      <c r="J32" s="2"/>
      <c r="K32" s="2"/>
      <c r="L32" s="2"/>
      <c r="M32" s="2"/>
      <c r="N32" s="2"/>
      <c r="O32" s="2"/>
      <c r="P32" s="2"/>
      <c r="Q32" s="2"/>
      <c r="R32" s="218"/>
      <c r="U32" s="219"/>
    </row>
    <row r="33" spans="1:21">
      <c r="A33" s="16"/>
      <c r="B33" s="16"/>
      <c r="C33" s="35"/>
      <c r="D33" s="2"/>
      <c r="E33" s="2"/>
      <c r="F33" s="2"/>
      <c r="G33" s="2"/>
      <c r="H33" s="2"/>
      <c r="I33" s="2"/>
      <c r="J33" s="2"/>
      <c r="K33" s="2"/>
      <c r="L33" s="2"/>
      <c r="M33" s="2"/>
      <c r="N33" s="2"/>
      <c r="O33" s="2"/>
      <c r="P33" s="2"/>
      <c r="Q33" s="2"/>
      <c r="R33" s="270"/>
      <c r="S33" s="271"/>
      <c r="T33" s="223"/>
      <c r="U33" s="219"/>
    </row>
    <row r="34" spans="1:21">
      <c r="A34" s="16"/>
      <c r="B34" s="16"/>
      <c r="C34" s="35"/>
      <c r="D34" s="2"/>
      <c r="E34" s="2"/>
      <c r="F34" s="2"/>
      <c r="G34" s="2"/>
      <c r="H34" s="2"/>
      <c r="I34" s="2"/>
      <c r="J34" s="2"/>
      <c r="K34" s="2"/>
      <c r="L34" s="2"/>
      <c r="M34" s="2"/>
      <c r="N34" s="2"/>
      <c r="O34" s="2"/>
      <c r="P34" s="2"/>
      <c r="Q34" s="2"/>
      <c r="R34" s="270"/>
      <c r="S34" s="270"/>
      <c r="T34" s="223"/>
      <c r="U34" s="219"/>
    </row>
    <row r="35" spans="1:21">
      <c r="A35" s="16"/>
      <c r="B35" s="16"/>
      <c r="C35" s="35"/>
      <c r="D35" s="2"/>
      <c r="E35" s="2"/>
      <c r="F35" s="2"/>
      <c r="G35" s="2"/>
      <c r="H35" s="2"/>
      <c r="I35" s="2"/>
      <c r="J35" s="2"/>
      <c r="K35" s="2"/>
      <c r="L35" s="2"/>
      <c r="M35" s="2"/>
      <c r="N35" s="2"/>
      <c r="O35" s="2"/>
      <c r="P35" s="2"/>
      <c r="Q35" s="2"/>
      <c r="R35" s="270"/>
      <c r="S35" s="270"/>
      <c r="T35" s="223"/>
      <c r="U35" s="219"/>
    </row>
    <row r="36" spans="1:21">
      <c r="A36" s="16"/>
      <c r="B36" s="16"/>
      <c r="C36" s="35"/>
      <c r="D36" s="2"/>
      <c r="E36" s="2"/>
      <c r="F36" s="2"/>
      <c r="G36" s="2"/>
      <c r="H36" s="2"/>
      <c r="I36" s="2"/>
      <c r="J36" s="2"/>
      <c r="K36" s="2"/>
      <c r="L36" s="2"/>
      <c r="M36" s="2"/>
      <c r="N36" s="2"/>
      <c r="O36" s="2"/>
      <c r="P36" s="2"/>
      <c r="Q36" s="2"/>
      <c r="R36" s="270"/>
      <c r="S36" s="271"/>
      <c r="T36" s="223"/>
      <c r="U36" s="219"/>
    </row>
    <row r="37" spans="1:21">
      <c r="A37" s="16"/>
      <c r="B37" s="16"/>
      <c r="C37" s="35"/>
      <c r="D37" s="2"/>
      <c r="E37" s="2"/>
      <c r="F37" s="2"/>
      <c r="G37" s="2"/>
      <c r="H37" s="2"/>
      <c r="I37" s="2"/>
      <c r="J37" s="2"/>
      <c r="K37" s="2"/>
      <c r="L37" s="2"/>
      <c r="M37" s="2"/>
      <c r="N37" s="2"/>
      <c r="O37" s="2"/>
      <c r="P37" s="2"/>
      <c r="Q37" s="2"/>
      <c r="R37" s="270"/>
      <c r="S37" s="270"/>
      <c r="T37" s="223"/>
      <c r="U37" s="219"/>
    </row>
    <row r="38" spans="1:21">
      <c r="A38" s="16"/>
      <c r="B38" s="16"/>
      <c r="C38" s="35"/>
      <c r="D38" s="2"/>
      <c r="E38" s="2"/>
      <c r="F38" s="2"/>
      <c r="G38" s="2"/>
      <c r="H38" s="2"/>
      <c r="I38" s="2"/>
      <c r="J38" s="2"/>
      <c r="K38" s="2"/>
      <c r="L38" s="2"/>
      <c r="M38" s="2"/>
      <c r="N38" s="2"/>
      <c r="O38" s="2"/>
      <c r="P38" s="2"/>
      <c r="Q38" s="2"/>
      <c r="R38" s="270"/>
      <c r="S38" s="270"/>
      <c r="T38" s="223"/>
      <c r="U38" s="219"/>
    </row>
    <row r="39" spans="1:21">
      <c r="A39" s="16"/>
      <c r="B39" s="16"/>
      <c r="C39" s="35"/>
      <c r="D39" s="2"/>
      <c r="E39" s="2"/>
      <c r="F39" s="2"/>
      <c r="G39" s="2"/>
      <c r="H39" s="2"/>
      <c r="I39" s="2"/>
      <c r="J39" s="2"/>
      <c r="K39" s="2"/>
      <c r="L39" s="2"/>
      <c r="M39" s="2"/>
      <c r="N39" s="2"/>
      <c r="O39" s="2"/>
      <c r="P39" s="2"/>
      <c r="Q39" s="2"/>
      <c r="R39" s="270"/>
      <c r="S39" s="270"/>
      <c r="T39" s="223"/>
      <c r="U39" s="219"/>
    </row>
    <row r="40" spans="1:21">
      <c r="A40" s="16"/>
      <c r="B40" s="16"/>
      <c r="C40" s="35"/>
      <c r="D40" s="2"/>
      <c r="E40" s="2"/>
      <c r="F40" s="2"/>
      <c r="G40" s="2"/>
      <c r="H40" s="2"/>
      <c r="I40" s="2"/>
      <c r="J40" s="2"/>
      <c r="K40" s="2"/>
      <c r="L40" s="2"/>
      <c r="M40" s="2"/>
      <c r="N40" s="2"/>
      <c r="O40" s="2"/>
      <c r="P40" s="2"/>
      <c r="Q40" s="2"/>
    </row>
    <row r="41" spans="1:21">
      <c r="A41" s="16"/>
      <c r="B41" s="16"/>
      <c r="C41" s="35"/>
      <c r="D41" s="2"/>
      <c r="E41" s="2"/>
      <c r="F41" s="2"/>
      <c r="G41" s="2"/>
      <c r="H41" s="2"/>
      <c r="I41" s="2"/>
      <c r="J41" s="2"/>
      <c r="K41" s="2"/>
      <c r="L41" s="2"/>
      <c r="M41" s="2"/>
      <c r="N41" s="2"/>
      <c r="O41" s="2"/>
      <c r="P41" s="2"/>
      <c r="Q41" s="2"/>
    </row>
    <row r="42" spans="1:21">
      <c r="A42" s="16"/>
      <c r="B42" s="16"/>
      <c r="C42" s="35"/>
      <c r="D42" s="2"/>
      <c r="E42" s="2"/>
      <c r="F42" s="2"/>
      <c r="G42" s="2"/>
      <c r="H42" s="2"/>
      <c r="I42" s="2"/>
      <c r="J42" s="2"/>
      <c r="K42" s="2"/>
      <c r="L42" s="2"/>
      <c r="M42" s="2"/>
      <c r="N42" s="2"/>
      <c r="O42" s="2"/>
      <c r="P42" s="2"/>
      <c r="Q42" s="2"/>
    </row>
    <row r="43" spans="1:21">
      <c r="A43" s="16"/>
      <c r="B43" s="16"/>
      <c r="C43" s="35"/>
      <c r="D43" s="2"/>
      <c r="E43" s="2"/>
      <c r="F43" s="2"/>
      <c r="G43" s="2"/>
      <c r="H43" s="2"/>
      <c r="I43" s="2"/>
      <c r="J43" s="2"/>
      <c r="K43" s="2"/>
      <c r="L43" s="2"/>
      <c r="M43" s="2"/>
      <c r="N43" s="2"/>
      <c r="O43" s="2"/>
      <c r="P43" s="2"/>
      <c r="Q43" s="2"/>
    </row>
    <row r="44" spans="1:21">
      <c r="A44" s="16"/>
      <c r="B44" s="16"/>
      <c r="C44" s="35"/>
      <c r="D44" s="2"/>
      <c r="E44" s="2"/>
      <c r="F44" s="2"/>
      <c r="G44" s="2"/>
      <c r="H44" s="2"/>
      <c r="I44" s="2"/>
      <c r="J44" s="2"/>
      <c r="K44" s="2"/>
      <c r="L44" s="2"/>
      <c r="M44" s="2"/>
      <c r="N44" s="2"/>
      <c r="O44" s="2"/>
      <c r="P44" s="2"/>
      <c r="Q44" s="2"/>
    </row>
    <row r="45" spans="1:21">
      <c r="A45" s="16"/>
      <c r="B45" s="16"/>
      <c r="C45" s="35"/>
      <c r="D45" s="2"/>
      <c r="E45" s="2"/>
      <c r="F45" s="2"/>
      <c r="G45" s="2"/>
      <c r="H45" s="2"/>
      <c r="I45" s="2"/>
      <c r="J45" s="2"/>
      <c r="K45" s="2"/>
      <c r="L45" s="2"/>
      <c r="M45" s="2"/>
      <c r="N45" s="2"/>
      <c r="O45" s="2"/>
      <c r="P45" s="2"/>
      <c r="Q45" s="2"/>
    </row>
    <row r="46" spans="1:21">
      <c r="A46" s="16"/>
      <c r="B46" s="16"/>
      <c r="C46" s="35"/>
      <c r="D46" s="2"/>
      <c r="E46" s="2"/>
      <c r="F46" s="2"/>
      <c r="G46" s="2"/>
      <c r="H46" s="2"/>
      <c r="I46" s="2"/>
      <c r="J46" s="2"/>
      <c r="K46" s="2"/>
      <c r="L46" s="2"/>
      <c r="M46" s="2"/>
      <c r="N46" s="2"/>
      <c r="O46" s="2"/>
      <c r="P46" s="2"/>
      <c r="Q46" s="2"/>
    </row>
    <row r="47" spans="1:21">
      <c r="A47" s="16"/>
      <c r="B47" s="16"/>
      <c r="C47" s="35"/>
      <c r="D47" s="2"/>
      <c r="E47" s="2"/>
      <c r="F47" s="2"/>
      <c r="G47" s="2"/>
      <c r="H47" s="2"/>
      <c r="I47" s="2"/>
      <c r="J47" s="2"/>
      <c r="K47" s="2"/>
      <c r="L47" s="2"/>
      <c r="M47" s="2"/>
      <c r="N47" s="2"/>
      <c r="O47" s="2"/>
      <c r="P47" s="2"/>
      <c r="Q47" s="2"/>
    </row>
    <row r="48" spans="1:21">
      <c r="A48" s="16"/>
      <c r="B48" s="16"/>
      <c r="C48" s="35"/>
      <c r="D48" s="2"/>
      <c r="E48" s="2"/>
      <c r="F48" s="2"/>
      <c r="G48" s="2"/>
      <c r="H48" s="2"/>
      <c r="I48" s="2"/>
      <c r="J48" s="2"/>
      <c r="K48" s="2"/>
      <c r="L48" s="2"/>
      <c r="M48" s="2"/>
      <c r="N48" s="2"/>
      <c r="O48" s="2"/>
      <c r="P48" s="2"/>
      <c r="Q48" s="2"/>
    </row>
    <row r="49" spans="1:17">
      <c r="A49" s="16"/>
      <c r="B49" s="16"/>
      <c r="C49" s="35"/>
      <c r="D49" s="2"/>
      <c r="E49" s="2"/>
      <c r="F49" s="2"/>
      <c r="G49" s="2"/>
      <c r="H49" s="2"/>
      <c r="I49" s="2"/>
      <c r="J49" s="2"/>
      <c r="K49" s="2"/>
      <c r="L49" s="2"/>
      <c r="M49" s="2"/>
      <c r="N49" s="2"/>
      <c r="O49" s="2"/>
      <c r="P49" s="2"/>
      <c r="Q49" s="2"/>
    </row>
    <row r="50" spans="1:17">
      <c r="A50" s="16"/>
      <c r="B50" s="16"/>
      <c r="C50" s="35"/>
      <c r="D50" s="2"/>
      <c r="E50" s="2"/>
      <c r="F50" s="2"/>
      <c r="G50" s="2"/>
      <c r="H50" s="2"/>
      <c r="I50" s="2"/>
      <c r="J50" s="2"/>
      <c r="K50" s="2"/>
      <c r="L50" s="2"/>
      <c r="M50" s="2"/>
      <c r="N50" s="2"/>
      <c r="O50" s="2"/>
      <c r="P50" s="2"/>
      <c r="Q50" s="2"/>
    </row>
    <row r="51" spans="1:17">
      <c r="A51" s="16"/>
      <c r="B51" s="16"/>
      <c r="C51" s="35"/>
      <c r="D51" s="2"/>
      <c r="E51" s="2"/>
      <c r="F51" s="2"/>
      <c r="G51" s="2"/>
      <c r="H51" s="2"/>
      <c r="I51" s="2"/>
      <c r="J51" s="2"/>
      <c r="K51" s="2"/>
      <c r="L51" s="2"/>
      <c r="M51" s="2"/>
      <c r="N51" s="2"/>
      <c r="O51" s="2"/>
      <c r="P51" s="2"/>
      <c r="Q51" s="2"/>
    </row>
    <row r="52" spans="1:17">
      <c r="A52" s="16"/>
      <c r="B52" s="16"/>
      <c r="C52" s="35"/>
      <c r="D52" s="2"/>
      <c r="E52" s="2"/>
      <c r="F52" s="2"/>
      <c r="G52" s="2"/>
      <c r="H52" s="2"/>
      <c r="I52" s="2"/>
      <c r="J52" s="2"/>
      <c r="K52" s="2"/>
      <c r="L52" s="2"/>
      <c r="M52" s="2"/>
      <c r="N52" s="2"/>
      <c r="O52" s="2"/>
      <c r="P52" s="2"/>
      <c r="Q52" s="2"/>
    </row>
    <row r="53" spans="1:17">
      <c r="A53" s="16"/>
      <c r="B53" s="16"/>
      <c r="C53" s="35"/>
      <c r="D53" s="2"/>
      <c r="E53" s="2"/>
      <c r="F53" s="2"/>
      <c r="G53" s="2"/>
      <c r="H53" s="2"/>
      <c r="I53" s="2"/>
      <c r="J53" s="2"/>
      <c r="K53" s="2"/>
      <c r="L53" s="2"/>
      <c r="M53" s="2"/>
      <c r="N53" s="2"/>
      <c r="O53" s="2"/>
      <c r="P53" s="2"/>
      <c r="Q53" s="2"/>
    </row>
    <row r="54" spans="1:17">
      <c r="A54" s="16"/>
      <c r="B54" s="16"/>
      <c r="C54" s="35"/>
      <c r="D54" s="2"/>
      <c r="E54" s="2"/>
      <c r="F54" s="2"/>
      <c r="G54" s="2"/>
      <c r="H54" s="2"/>
      <c r="I54" s="2"/>
      <c r="J54" s="2"/>
      <c r="K54" s="2"/>
      <c r="L54" s="2"/>
      <c r="M54" s="2"/>
      <c r="N54" s="2"/>
      <c r="O54" s="2"/>
      <c r="P54" s="2"/>
      <c r="Q54" s="2"/>
    </row>
    <row r="55" spans="1:17">
      <c r="A55" s="16"/>
      <c r="B55" s="16"/>
      <c r="C55" s="35"/>
      <c r="D55" s="2"/>
      <c r="E55" s="2"/>
      <c r="F55" s="2"/>
      <c r="G55" s="2"/>
      <c r="H55" s="2"/>
      <c r="I55" s="2"/>
      <c r="J55" s="2"/>
      <c r="K55" s="2"/>
      <c r="L55" s="2"/>
      <c r="M55" s="2"/>
      <c r="N55" s="2"/>
      <c r="O55" s="2"/>
      <c r="P55" s="2"/>
      <c r="Q55" s="2"/>
    </row>
    <row r="56" spans="1:17">
      <c r="A56" s="16"/>
      <c r="B56" s="16"/>
      <c r="C56" s="35"/>
      <c r="D56" s="2"/>
      <c r="E56" s="2"/>
      <c r="F56" s="2"/>
      <c r="G56" s="2"/>
      <c r="H56" s="2"/>
      <c r="I56" s="2"/>
      <c r="J56" s="2"/>
      <c r="K56" s="2"/>
      <c r="L56" s="2"/>
      <c r="M56" s="2"/>
      <c r="N56" s="2"/>
      <c r="O56" s="2"/>
      <c r="P56" s="2"/>
      <c r="Q56" s="2"/>
    </row>
    <row r="57" spans="1:17">
      <c r="A57" s="16"/>
      <c r="B57" s="16"/>
      <c r="C57" s="35"/>
      <c r="D57" s="2"/>
      <c r="E57" s="2"/>
      <c r="F57" s="2"/>
      <c r="G57" s="2"/>
      <c r="H57" s="2"/>
      <c r="I57" s="2"/>
      <c r="J57" s="2"/>
      <c r="K57" s="2"/>
      <c r="L57" s="2"/>
      <c r="M57" s="2"/>
      <c r="N57" s="2"/>
      <c r="O57" s="2"/>
      <c r="P57" s="2"/>
      <c r="Q57" s="2"/>
    </row>
  </sheetData>
  <sheetProtection algorithmName="SHA-512" hashValue="fsdRzooL5S73Hd2S0RamY6//NYg9iyzvkvFvA9vHjRNKEmE0Q3nfi46S1rDBg8c9VgajlhB3An/OkJiIwOXjAQ==" saltValue="HqJGrhFpTLDKy8ILQBPvHQ==" spinCount="100000" sheet="1" objects="1" scenarios="1"/>
  <mergeCells count="6">
    <mergeCell ref="T25:T27"/>
    <mergeCell ref="U25:U27"/>
    <mergeCell ref="R33:R35"/>
    <mergeCell ref="S33:S35"/>
    <mergeCell ref="R36:R39"/>
    <mergeCell ref="S36:S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Ulrich Eberhard Prechsl (IDM Südtirol)</dc:creator>
  <cp:keywords/>
  <dc:description/>
  <cp:lastModifiedBy/>
  <cp:revision/>
  <dcterms:created xsi:type="dcterms:W3CDTF">2024-07-01T14:12:57Z</dcterms:created>
  <dcterms:modified xsi:type="dcterms:W3CDTF">2024-10-24T06:13:43Z</dcterms:modified>
  <cp:category/>
  <cp:contentStatus/>
</cp:coreProperties>
</file>